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60\archiv_text\Kolín_Polepská 550_1PP_2023\ROZPOČET\zt ut pl\"/>
    </mc:Choice>
  </mc:AlternateContent>
  <bookViews>
    <workbookView xWindow="0" yWindow="0" windowWidth="25200" windowHeight="11985"/>
  </bookViews>
  <sheets>
    <sheet name="Pokyny pro vyplnění" sheetId="11" r:id="rId1"/>
    <sheet name="Stavba" sheetId="1" r:id="rId2"/>
    <sheet name="VzorPolozky" sheetId="10" state="hidden" r:id="rId3"/>
    <sheet name="Výkaz výměr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Stavba!$A$1:$J$53</definedName>
    <definedName name="_xlnm.Print_Area" localSheetId="3">'Výkaz výměr'!$A$1:$U$56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39" i="1" l="1"/>
  <c r="F40" i="1" s="1"/>
  <c r="AC46" i="12"/>
  <c r="AD46" i="12"/>
  <c r="G39" i="1" s="1"/>
  <c r="G40" i="1" s="1"/>
  <c r="G25" i="1" s="1"/>
  <c r="F9" i="12"/>
  <c r="G9" i="12" s="1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3" i="12"/>
  <c r="G13" i="12" s="1"/>
  <c r="M13" i="12" s="1"/>
  <c r="I13" i="12"/>
  <c r="K13" i="12"/>
  <c r="O13" i="12"/>
  <c r="Q13" i="12"/>
  <c r="U13" i="12"/>
  <c r="F14" i="12"/>
  <c r="G14" i="12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3" i="12"/>
  <c r="G23" i="12" s="1"/>
  <c r="I23" i="12"/>
  <c r="K23" i="12"/>
  <c r="K22" i="12" s="1"/>
  <c r="O23" i="12"/>
  <c r="O22" i="12" s="1"/>
  <c r="Q23" i="12"/>
  <c r="U23" i="12"/>
  <c r="F24" i="12"/>
  <c r="G24" i="12" s="1"/>
  <c r="M24" i="12" s="1"/>
  <c r="I24" i="12"/>
  <c r="K24" i="12"/>
  <c r="O24" i="12"/>
  <c r="Q24" i="12"/>
  <c r="U24" i="12"/>
  <c r="F26" i="12"/>
  <c r="G26" i="12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/>
  <c r="M32" i="12" s="1"/>
  <c r="I32" i="12"/>
  <c r="K32" i="12"/>
  <c r="O32" i="12"/>
  <c r="Q32" i="12"/>
  <c r="U32" i="12"/>
  <c r="F34" i="12"/>
  <c r="G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40" i="12"/>
  <c r="G40" i="12" s="1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I20" i="1"/>
  <c r="I19" i="1"/>
  <c r="I18" i="1"/>
  <c r="I16" i="1"/>
  <c r="G27" i="1"/>
  <c r="H40" i="1"/>
  <c r="J28" i="1"/>
  <c r="J26" i="1"/>
  <c r="G38" i="1"/>
  <c r="F38" i="1"/>
  <c r="J23" i="1"/>
  <c r="J24" i="1"/>
  <c r="J25" i="1"/>
  <c r="J27" i="1"/>
  <c r="E24" i="1"/>
  <c r="G24" i="1"/>
  <c r="E26" i="1"/>
  <c r="G26" i="1"/>
  <c r="O39" i="12" l="1"/>
  <c r="K33" i="12"/>
  <c r="Q8" i="12"/>
  <c r="K39" i="12"/>
  <c r="U33" i="12"/>
  <c r="I33" i="12"/>
  <c r="U25" i="12"/>
  <c r="I25" i="12"/>
  <c r="Q12" i="12"/>
  <c r="O8" i="12"/>
  <c r="K25" i="12"/>
  <c r="I12" i="12"/>
  <c r="U39" i="12"/>
  <c r="I39" i="12"/>
  <c r="Q33" i="12"/>
  <c r="Q25" i="12"/>
  <c r="U22" i="12"/>
  <c r="I22" i="12"/>
  <c r="O12" i="12"/>
  <c r="K8" i="12"/>
  <c r="U12" i="12"/>
  <c r="I39" i="1"/>
  <c r="I40" i="1" s="1"/>
  <c r="J39" i="1" s="1"/>
  <c r="J40" i="1" s="1"/>
  <c r="Q39" i="12"/>
  <c r="O33" i="12"/>
  <c r="O25" i="12"/>
  <c r="Q22" i="12"/>
  <c r="K12" i="12"/>
  <c r="U8" i="12"/>
  <c r="I8" i="12"/>
  <c r="G28" i="1"/>
  <c r="G23" i="1"/>
  <c r="G29" i="1" s="1"/>
  <c r="M12" i="12"/>
  <c r="G33" i="12"/>
  <c r="I51" i="1" s="1"/>
  <c r="M34" i="12"/>
  <c r="M33" i="12" s="1"/>
  <c r="M25" i="12"/>
  <c r="M39" i="12"/>
  <c r="M23" i="12"/>
  <c r="M22" i="12" s="1"/>
  <c r="G22" i="12"/>
  <c r="I49" i="1" s="1"/>
  <c r="G8" i="12"/>
  <c r="M9" i="12"/>
  <c r="M8" i="12" s="1"/>
  <c r="G39" i="12"/>
  <c r="I52" i="1" s="1"/>
  <c r="G12" i="12"/>
  <c r="I48" i="1" s="1"/>
  <c r="G25" i="12"/>
  <c r="I50" i="1" s="1"/>
  <c r="G46" i="12" l="1"/>
  <c r="I47" i="1"/>
  <c r="I17" i="1" l="1"/>
  <c r="I21" i="1" s="1"/>
  <c r="I53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<sst xmlns="http://schemas.openxmlformats.org/spreadsheetml/2006/main" count="283" uniqueCount="171">
  <si>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</si>
  <si>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</si>
  <si>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</si>
  <si>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</si>
  <si>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</si>
  <si>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</si>
  <si>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</si>
  <si>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</si>
  <si>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</si>
  <si>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</si>
  <si>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</si>
  <si>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</si>
  <si>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</si>
  <si>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</si>
  <si>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</si>
  <si>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</si>
  <si>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</si>
  <si>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</si>
  <si>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</si>
  <si>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</si>
  <si>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</si>
  <si>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</si>
  <si>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</si>
  <si>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</si>
  <si>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</si>
  <si>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</si>
  <si>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</si>
  <si>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</si>
  <si>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</si>
  <si>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</si>
  <si>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</si>
  <si>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</si>
  <si>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</si>
  <si>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</si>
  <si>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</si>
  <si>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</si>
  <si>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</si>
  <si>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</si>
  <si>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</si>
  <si>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</si>
  <si>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</si>
  <si>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</si>
  <si>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</si>
  <si>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</si>
  <si>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Petr Bareš</t>
  </si>
  <si>
    <t>Krakovany  116</t>
  </si>
  <si>
    <t xml:space="preserve">Krakovany  </t>
  </si>
  <si>
    <t>28127</t>
  </si>
  <si>
    <t>61885312</t>
  </si>
  <si>
    <t>Rozpočet</t>
  </si>
  <si>
    <t>Celkem za stavbu</t>
  </si>
  <si>
    <t>CZK</t>
  </si>
  <si>
    <t>Rekapitulace dílů</t>
  </si>
  <si>
    <t>Typ dílu</t>
  </si>
  <si>
    <t>722</t>
  </si>
  <si>
    <t>Vnitřní vodovod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</si>
  <si>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</si>
  <si>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</si>
  <si>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</si>
  <si>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</si>
  <si>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</si>
  <si>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</si>
  <si>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</si>
  <si>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</si>
  <si>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</si>
  <si>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</si>
  <si>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</si>
  <si>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</si>
  <si>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</si>
  <si>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</si>
  <si>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</si>
  <si>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</si>
  <si>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</si>
  <si>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</si>
  <si>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</si>
  <si>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</si>
  <si>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</si>
  <si>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</si>
  <si>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</si>
  <si>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</si>
  <si>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</si>
  <si>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</si>
  <si>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</si>
  <si>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</si>
  <si>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</si>
  <si>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</si>
  <si>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</si>
  <si>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</si>
  <si>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</si>
  <si>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</si>
  <si>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</si>
  <si>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</si>
  <si>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</si>
  <si>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</si>
  <si>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</si>
  <si>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722181214R00</t>
  </si>
  <si>
    <t>Izolace návleková  tl. stěny 20 mm</t>
  </si>
  <si>
    <t>m</t>
  </si>
  <si>
    <t>POL1_0</t>
  </si>
  <si>
    <t>722221112R00</t>
  </si>
  <si>
    <t>Kohout vypouštěcí kulový, , DN 15 mm</t>
  </si>
  <si>
    <t>kus</t>
  </si>
  <si>
    <t>722235114R00</t>
  </si>
  <si>
    <t>Kohout vodovodní, kulový,  DN 32 mm</t>
  </si>
  <si>
    <t>731200825R00</t>
  </si>
  <si>
    <t>Demontáž kotle ocel.,kapal./plyn, do 40 kW</t>
  </si>
  <si>
    <t>731890801R00</t>
  </si>
  <si>
    <t>Přemístění vybouraných hmot - kotelny, H do 6 m</t>
  </si>
  <si>
    <t>t</t>
  </si>
  <si>
    <t>731249322R00</t>
  </si>
  <si>
    <t>Montáž závěsných kotlů turbo s TUV, odkouření</t>
  </si>
  <si>
    <t>soubor</t>
  </si>
  <si>
    <t>7312493xx</t>
  </si>
  <si>
    <t>Připojovací sada kondenz. kotle</t>
  </si>
  <si>
    <t>Připojovací sada ohř. TV</t>
  </si>
  <si>
    <t xml:space="preserve">Připojovaní  kotle s ohř. TV - </t>
  </si>
  <si>
    <t>731412232R00</t>
  </si>
  <si>
    <t>Odkouření připojení na komín 80/125 mm PP dl.0,5 m</t>
  </si>
  <si>
    <t>sada</t>
  </si>
  <si>
    <t>731412253R00</t>
  </si>
  <si>
    <t>Kus prodlužovací odkouření 80/125 mm PP dl. 2,0 m</t>
  </si>
  <si>
    <t>4841731526R</t>
  </si>
  <si>
    <t>Kotel  kondenzační 30 kW-ekvitermní regulace</t>
  </si>
  <si>
    <t>POL3_0</t>
  </si>
  <si>
    <t>732331513R00</t>
  </si>
  <si>
    <t>Nádoby expanzní tlak.s memb.Expanzomat, 25 l, vč.servis armatury</t>
  </si>
  <si>
    <t>998732101R00</t>
  </si>
  <si>
    <t>Přesun hmot pro strojovny, výšky do 6 m</t>
  </si>
  <si>
    <t>733160801R00</t>
  </si>
  <si>
    <t>Demontáž potrubí z měděných trubek D 28 mm</t>
  </si>
  <si>
    <t>733163105R00</t>
  </si>
  <si>
    <t>Potrubí z měděných trubek vytápění D 28 x 1,5 mm</t>
  </si>
  <si>
    <t>733163102R00</t>
  </si>
  <si>
    <t>Potrubí z měděných trubek vytápění D 15 x 1,0 mm</t>
  </si>
  <si>
    <t>733163104R00</t>
  </si>
  <si>
    <t>Potrubí z měděných trubek vytápění D 22 x 1,0 mm</t>
  </si>
  <si>
    <t>733163106R00</t>
  </si>
  <si>
    <t>Potrubí z měděných trubek vytápění D 35 x 1,5 mm</t>
  </si>
  <si>
    <t>733190106R00</t>
  </si>
  <si>
    <t>Tlaková zkouška potrubí  DN 32</t>
  </si>
  <si>
    <t>7331631xx</t>
  </si>
  <si>
    <t>Přepojení stáv. potrubí</t>
  </si>
  <si>
    <t>ks</t>
  </si>
  <si>
    <t>734432114R00</t>
  </si>
  <si>
    <t>Prostorový termostat týdenní program</t>
  </si>
  <si>
    <t>734263132R00</t>
  </si>
  <si>
    <t>Šroubení regulační, přímé, 1 DN 15</t>
  </si>
  <si>
    <t>734263314R00</t>
  </si>
  <si>
    <t>Šroubení topenářské, přímé,  DN 25</t>
  </si>
  <si>
    <t>734226212R00</t>
  </si>
  <si>
    <t>Ventil term.přímý,vnitř.z.  DN 15</t>
  </si>
  <si>
    <t>55137306.AR</t>
  </si>
  <si>
    <t xml:space="preserve">Hlavice termostatická </t>
  </si>
  <si>
    <t>735151822R00</t>
  </si>
  <si>
    <t>Demontáž otopných těles panelových 2řadých,2820 mm</t>
  </si>
  <si>
    <t>735494811R00</t>
  </si>
  <si>
    <t>Vypuštění vody z otopných těles</t>
  </si>
  <si>
    <t>m2</t>
  </si>
  <si>
    <t>735156651R00</t>
  </si>
  <si>
    <t>Otopné těleso panelové  Klasik 22, v. 500 mm, dl. 2000 mm</t>
  </si>
  <si>
    <t>735156681R00</t>
  </si>
  <si>
    <t>Otopné těleso panelové  Klasik 22, v. 900 mm, dl. 500 mm</t>
  </si>
  <si>
    <t>735156546R00</t>
  </si>
  <si>
    <t>Otopné těleso panelové Klasik 21, v. 500 mm, dl. 1000 mm</t>
  </si>
  <si>
    <t/>
  </si>
  <si>
    <t>SUM</t>
  </si>
  <si>
    <t>Poznámky uchazeče k zadání</t>
  </si>
  <si>
    <t>POPUZIV</t>
  </si>
  <si>
    <t>END</t>
  </si>
  <si>
    <t>KOLÍN, POLEPSKÁ 550 - UBYTOVNA - SANACE ZDIVA A VYBUDOVÁNÍ SOC. ZAŘÍZENÍ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</si>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</sst>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1" zoomScaleNormal="100" zoomScaleSheetLayoutView="75" workbookViewId="0">
      <selection activeCell="B1" sqref="B1:J1"/>
    </sheetView>
  </sheetViews>
  <sheetFormatPr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29" t="s">
        <v>170</v>
      </c>
      <c r="C1" s="230"/>
      <c r="D1" s="230"/>
      <c r="E1" s="230"/>
      <c r="F1" s="230"/>
      <c r="G1" s="230"/>
      <c r="H1" s="230"/>
      <c r="I1" s="230"/>
      <c r="J1" s="231"/>
    </row>
    <row r="2" spans="1:15" ht="23.25" customHeight="1" x14ac:dyDescent="0.2">
      <c r="A2" s="4"/>
      <c r="B2" s="79" t="s">
        <v>40</v>
      </c>
      <c r="C2" s="80"/>
      <c r="D2" s="246"/>
      <c r="E2" s="247"/>
      <c r="F2" s="247"/>
      <c r="G2" s="247"/>
      <c r="H2" s="247"/>
      <c r="I2" s="247"/>
      <c r="J2" s="248"/>
      <c r="O2" s="2"/>
    </row>
    <row r="3" spans="1:15" ht="23.25" hidden="1" customHeight="1" x14ac:dyDescent="0.2">
      <c r="A3" s="4"/>
      <c r="B3" s="81" t="s">
        <v>42</v>
      </c>
      <c r="C3" s="82"/>
      <c r="D3" s="210"/>
      <c r="E3" s="211"/>
      <c r="F3" s="211"/>
      <c r="G3" s="211"/>
      <c r="H3" s="211"/>
      <c r="I3" s="211"/>
      <c r="J3" s="212"/>
    </row>
    <row r="4" spans="1:15" ht="23.25" hidden="1" customHeight="1" x14ac:dyDescent="0.2">
      <c r="A4" s="4"/>
      <c r="B4" s="83" t="s">
        <v>43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41" t="s">
        <v>44</v>
      </c>
      <c r="E11" s="241"/>
      <c r="F11" s="241"/>
      <c r="G11" s="241"/>
      <c r="H11" s="27" t="s">
        <v>33</v>
      </c>
      <c r="I11" s="92" t="s">
        <v>48</v>
      </c>
      <c r="J11" s="11"/>
    </row>
    <row r="12" spans="1:15" ht="15.75" customHeight="1" x14ac:dyDescent="0.2">
      <c r="A12" s="4"/>
      <c r="B12" s="39"/>
      <c r="C12" s="25"/>
      <c r="D12" s="226" t="s">
        <v>45</v>
      </c>
      <c r="E12" s="226"/>
      <c r="F12" s="226"/>
      <c r="G12" s="226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 t="s">
        <v>47</v>
      </c>
      <c r="D13" s="227" t="s">
        <v>46</v>
      </c>
      <c r="E13" s="227"/>
      <c r="F13" s="227"/>
      <c r="G13" s="227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9"/>
      <c r="F15" s="249"/>
      <c r="G15" s="222"/>
      <c r="H15" s="222"/>
      <c r="I15" s="222" t="s">
        <v>28</v>
      </c>
      <c r="J15" s="223"/>
    </row>
    <row r="16" spans="1:15" ht="23.25" customHeight="1" x14ac:dyDescent="0.2">
      <c r="A16" s="142" t="s">
        <v>23</v>
      </c>
      <c r="B16" s="143" t="s">
        <v>23</v>
      </c>
      <c r="C16" s="56"/>
      <c r="D16" s="57"/>
      <c r="E16" s="224"/>
      <c r="F16" s="225"/>
      <c r="G16" s="224"/>
      <c r="H16" s="225"/>
      <c r="I16" s="224">
        <f>SUMIF(F47:F52,A16,I47:I52)+SUMIF(F47:F52,"PSU",I47:I52)</f>
        <v>0</v>
      </c>
      <c r="J16" s="238"/>
    </row>
    <row r="17" spans="1:10" ht="23.25" customHeight="1" x14ac:dyDescent="0.2">
      <c r="A17" s="142" t="s">
        <v>24</v>
      </c>
      <c r="B17" s="143" t="s">
        <v>24</v>
      </c>
      <c r="C17" s="56"/>
      <c r="D17" s="57"/>
      <c r="E17" s="224"/>
      <c r="F17" s="225"/>
      <c r="G17" s="224"/>
      <c r="H17" s="225"/>
      <c r="I17" s="224">
        <f>SUMIF(F47:F52,A17,I47:I52)</f>
        <v>0</v>
      </c>
      <c r="J17" s="238"/>
    </row>
    <row r="18" spans="1:10" ht="23.25" customHeight="1" x14ac:dyDescent="0.2">
      <c r="A18" s="142" t="s">
        <v>25</v>
      </c>
      <c r="B18" s="143" t="s">
        <v>25</v>
      </c>
      <c r="C18" s="56"/>
      <c r="D18" s="57"/>
      <c r="E18" s="224"/>
      <c r="F18" s="225"/>
      <c r="G18" s="224"/>
      <c r="H18" s="225"/>
      <c r="I18" s="224">
        <f>SUMIF(F47:F52,A18,I47:I52)</f>
        <v>0</v>
      </c>
      <c r="J18" s="238"/>
    </row>
    <row r="19" spans="1:10" ht="23.25" customHeight="1" x14ac:dyDescent="0.2">
      <c r="A19" s="142" t="s">
        <v>66</v>
      </c>
      <c r="B19" s="143" t="s">
        <v>26</v>
      </c>
      <c r="C19" s="56"/>
      <c r="D19" s="57"/>
      <c r="E19" s="224"/>
      <c r="F19" s="225"/>
      <c r="G19" s="224"/>
      <c r="H19" s="225"/>
      <c r="I19" s="224">
        <f>SUMIF(F47:F52,A19,I47:I52)</f>
        <v>0</v>
      </c>
      <c r="J19" s="238"/>
    </row>
    <row r="20" spans="1:10" ht="23.25" customHeight="1" x14ac:dyDescent="0.2">
      <c r="A20" s="142" t="s">
        <v>67</v>
      </c>
      <c r="B20" s="143" t="s">
        <v>27</v>
      </c>
      <c r="C20" s="56"/>
      <c r="D20" s="57"/>
      <c r="E20" s="224"/>
      <c r="F20" s="225"/>
      <c r="G20" s="224"/>
      <c r="H20" s="225"/>
      <c r="I20" s="224">
        <f>SUMIF(F47:F52,A20,I47:I52)</f>
        <v>0</v>
      </c>
      <c r="J20" s="238"/>
    </row>
    <row r="21" spans="1:10" ht="23.25" customHeight="1" x14ac:dyDescent="0.2">
      <c r="A21" s="4"/>
      <c r="B21" s="72" t="s">
        <v>28</v>
      </c>
      <c r="C21" s="73"/>
      <c r="D21" s="74"/>
      <c r="E21" s="239"/>
      <c r="F21" s="240"/>
      <c r="G21" s="239"/>
      <c r="H21" s="240"/>
      <c r="I21" s="239">
        <f>SUM(I16:J20)</f>
        <v>0</v>
      </c>
      <c r="J21" s="245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36">
        <f>ZakladDPHSniVypocet</f>
        <v>0</v>
      </c>
      <c r="H23" s="237"/>
      <c r="I23" s="237"/>
      <c r="J23" s="60" t="str">
        <f t="shared" ref="J23:J28" si="0">Mena</f>
        <v>CZK</v>
      </c>
    </row>
    <row r="24" spans="1:10" ht="23.25" hidden="1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43">
        <f>I23*E23/100</f>
        <v>0</v>
      </c>
      <c r="H24" s="244"/>
      <c r="I24" s="244"/>
      <c r="J24" s="60" t="str">
        <f t="shared" si="0"/>
        <v>CZK</v>
      </c>
    </row>
    <row r="25" spans="1:10" ht="23.25" customHeight="1" thickBo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236">
        <f>ZakladDPHZaklVypocet</f>
        <v>0</v>
      </c>
      <c r="H25" s="237"/>
      <c r="I25" s="237"/>
      <c r="J25" s="60" t="str">
        <f t="shared" si="0"/>
        <v>CZK</v>
      </c>
    </row>
    <row r="26" spans="1:10" ht="23.25" hidden="1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32">
        <f>I25*E25/100</f>
        <v>0</v>
      </c>
      <c r="H26" s="233"/>
      <c r="I26" s="233"/>
      <c r="J26" s="54" t="str">
        <f t="shared" si="0"/>
        <v>CZK</v>
      </c>
    </row>
    <row r="27" spans="1:10" ht="23.25" hidden="1" customHeight="1" thickBot="1" x14ac:dyDescent="0.25">
      <c r="A27" s="4"/>
      <c r="B27" s="46" t="s">
        <v>4</v>
      </c>
      <c r="C27" s="20"/>
      <c r="D27" s="23"/>
      <c r="E27" s="20"/>
      <c r="F27" s="21"/>
      <c r="G27" s="234">
        <f>0</f>
        <v>0</v>
      </c>
      <c r="H27" s="234"/>
      <c r="I27" s="234"/>
      <c r="J27" s="61" t="str">
        <f t="shared" si="0"/>
        <v>CZK</v>
      </c>
    </row>
    <row r="28" spans="1:10" ht="27.95" customHeight="1" thickBot="1" x14ac:dyDescent="0.25">
      <c r="A28" s="4"/>
      <c r="B28" s="114" t="s">
        <v>22</v>
      </c>
      <c r="C28" s="115"/>
      <c r="D28" s="115"/>
      <c r="E28" s="116"/>
      <c r="F28" s="117"/>
      <c r="G28" s="221">
        <f>ZakladDPHSniVypocet+ZakladDPHZaklVypocet</f>
        <v>0</v>
      </c>
      <c r="H28" s="221"/>
      <c r="I28" s="221"/>
      <c r="J28" s="118" t="str">
        <f t="shared" si="0"/>
        <v>CZK</v>
      </c>
    </row>
    <row r="29" spans="1:10" ht="27.95" hidden="1" customHeight="1" thickBot="1" x14ac:dyDescent="0.25">
      <c r="A29" s="4"/>
      <c r="B29" s="114" t="s">
        <v>35</v>
      </c>
      <c r="C29" s="119"/>
      <c r="D29" s="119"/>
      <c r="E29" s="119"/>
      <c r="F29" s="119"/>
      <c r="G29" s="235">
        <f>ZakladDPHSni+DPHSni+ZakladDPHZakl+DPHZakl+Zaokrouhleni</f>
        <v>0</v>
      </c>
      <c r="H29" s="235"/>
      <c r="I29" s="235"/>
      <c r="J29" s="120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9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95" customHeight="1" x14ac:dyDescent="0.2">
      <c r="A34" s="29"/>
      <c r="B34" s="29"/>
      <c r="C34" s="30"/>
      <c r="D34" s="228"/>
      <c r="E34" s="228"/>
      <c r="F34" s="30"/>
      <c r="G34" s="228"/>
      <c r="H34" s="228"/>
      <c r="I34" s="228"/>
      <c r="J34" s="36"/>
    </row>
    <row r="35" spans="1:10" ht="12.75" customHeight="1" x14ac:dyDescent="0.2">
      <c r="A35" s="4"/>
      <c r="B35" s="4"/>
      <c r="C35" s="5"/>
      <c r="D35" s="242" t="s">
        <v>2</v>
      </c>
      <c r="E35" s="242"/>
      <c r="F35" s="5"/>
      <c r="G35" s="43"/>
      <c r="H35" s="13" t="s">
        <v>3</v>
      </c>
      <c r="I35" s="43"/>
      <c r="J35" s="12"/>
    </row>
    <row r="36" spans="1:10" ht="13.7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6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49</v>
      </c>
      <c r="C39" s="213"/>
      <c r="D39" s="214"/>
      <c r="E39" s="214"/>
      <c r="F39" s="107">
        <f>'Výkaz výměr'!AC46</f>
        <v>0</v>
      </c>
      <c r="G39" s="108">
        <f>'Výkaz výměr'!AD46</f>
        <v>0</v>
      </c>
      <c r="H39" s="109"/>
      <c r="I39" s="110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15" t="s">
        <v>50</v>
      </c>
      <c r="C40" s="216"/>
      <c r="D40" s="216"/>
      <c r="E40" s="216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3">
        <f>SUMIF(A39:A39,"=1",I39:I39)</f>
        <v>0</v>
      </c>
      <c r="J40" s="96">
        <f>SUMIF(A39:A39,"=1",J39:J39)</f>
        <v>0</v>
      </c>
    </row>
    <row r="44" spans="1:10" ht="15.75" x14ac:dyDescent="0.25">
      <c r="B44" s="121" t="s">
        <v>52</v>
      </c>
    </row>
    <row r="46" spans="1:10" ht="25.5" customHeight="1" x14ac:dyDescent="0.2">
      <c r="A46" s="122"/>
      <c r="B46" s="126" t="s">
        <v>16</v>
      </c>
      <c r="C46" s="126" t="s">
        <v>5</v>
      </c>
      <c r="D46" s="127"/>
      <c r="E46" s="127"/>
      <c r="F46" s="130" t="s">
        <v>53</v>
      </c>
      <c r="G46" s="130"/>
      <c r="H46" s="130"/>
      <c r="I46" s="217" t="s">
        <v>28</v>
      </c>
      <c r="J46" s="217"/>
    </row>
    <row r="47" spans="1:10" ht="25.5" customHeight="1" x14ac:dyDescent="0.2">
      <c r="A47" s="123"/>
      <c r="B47" s="131" t="s">
        <v>54</v>
      </c>
      <c r="C47" s="219" t="s">
        <v>55</v>
      </c>
      <c r="D47" s="220"/>
      <c r="E47" s="220"/>
      <c r="F47" s="133" t="s">
        <v>24</v>
      </c>
      <c r="G47" s="134"/>
      <c r="H47" s="134"/>
      <c r="I47" s="218">
        <f>'Výkaz výměr'!G8</f>
        <v>0</v>
      </c>
      <c r="J47" s="218"/>
    </row>
    <row r="48" spans="1:10" ht="25.5" customHeight="1" x14ac:dyDescent="0.2">
      <c r="A48" s="123"/>
      <c r="B48" s="125" t="s">
        <v>56</v>
      </c>
      <c r="C48" s="204" t="s">
        <v>57</v>
      </c>
      <c r="D48" s="205"/>
      <c r="E48" s="205"/>
      <c r="F48" s="135" t="s">
        <v>24</v>
      </c>
      <c r="G48" s="136"/>
      <c r="H48" s="136"/>
      <c r="I48" s="203">
        <f>'Výkaz výměr'!G12</f>
        <v>0</v>
      </c>
      <c r="J48" s="203"/>
    </row>
    <row r="49" spans="1:10" ht="25.5" customHeight="1" x14ac:dyDescent="0.2">
      <c r="A49" s="123"/>
      <c r="B49" s="125" t="s">
        <v>58</v>
      </c>
      <c r="C49" s="204" t="s">
        <v>59</v>
      </c>
      <c r="D49" s="205"/>
      <c r="E49" s="205"/>
      <c r="F49" s="135" t="s">
        <v>24</v>
      </c>
      <c r="G49" s="136"/>
      <c r="H49" s="136"/>
      <c r="I49" s="203">
        <f>'Výkaz výměr'!G22</f>
        <v>0</v>
      </c>
      <c r="J49" s="203"/>
    </row>
    <row r="50" spans="1:10" ht="25.5" customHeight="1" x14ac:dyDescent="0.2">
      <c r="A50" s="123"/>
      <c r="B50" s="125" t="s">
        <v>60</v>
      </c>
      <c r="C50" s="204" t="s">
        <v>61</v>
      </c>
      <c r="D50" s="205"/>
      <c r="E50" s="205"/>
      <c r="F50" s="135" t="s">
        <v>24</v>
      </c>
      <c r="G50" s="136"/>
      <c r="H50" s="136"/>
      <c r="I50" s="203">
        <f>'Výkaz výměr'!G25</f>
        <v>0</v>
      </c>
      <c r="J50" s="203"/>
    </row>
    <row r="51" spans="1:10" ht="25.5" customHeight="1" x14ac:dyDescent="0.2">
      <c r="A51" s="123"/>
      <c r="B51" s="125" t="s">
        <v>62</v>
      </c>
      <c r="C51" s="204" t="s">
        <v>63</v>
      </c>
      <c r="D51" s="205"/>
      <c r="E51" s="205"/>
      <c r="F51" s="135" t="s">
        <v>24</v>
      </c>
      <c r="G51" s="136"/>
      <c r="H51" s="136"/>
      <c r="I51" s="203">
        <f>'Výkaz výměr'!G33</f>
        <v>0</v>
      </c>
      <c r="J51" s="203"/>
    </row>
    <row r="52" spans="1:10" ht="25.5" customHeight="1" x14ac:dyDescent="0.2">
      <c r="A52" s="123"/>
      <c r="B52" s="132" t="s">
        <v>64</v>
      </c>
      <c r="C52" s="207" t="s">
        <v>65</v>
      </c>
      <c r="D52" s="208"/>
      <c r="E52" s="208"/>
      <c r="F52" s="137" t="s">
        <v>24</v>
      </c>
      <c r="G52" s="138"/>
      <c r="H52" s="138"/>
      <c r="I52" s="206">
        <f>'Výkaz výměr'!G39</f>
        <v>0</v>
      </c>
      <c r="J52" s="206"/>
    </row>
    <row r="53" spans="1:10" ht="25.5" customHeight="1" x14ac:dyDescent="0.2">
      <c r="A53" s="124"/>
      <c r="B53" s="128" t="s">
        <v>1</v>
      </c>
      <c r="C53" s="128"/>
      <c r="D53" s="129"/>
      <c r="E53" s="129"/>
      <c r="F53" s="139"/>
      <c r="G53" s="140"/>
      <c r="H53" s="140"/>
      <c r="I53" s="209">
        <f>SUM(I47:I52)</f>
        <v>0</v>
      </c>
      <c r="J53" s="209"/>
    </row>
    <row r="54" spans="1:10" x14ac:dyDescent="0.2">
      <c r="F54" s="141"/>
      <c r="G54" s="94"/>
      <c r="H54" s="141"/>
      <c r="I54" s="94"/>
      <c r="J54" s="94"/>
    </row>
    <row r="55" spans="1:10" x14ac:dyDescent="0.2">
      <c r="F55" s="141"/>
      <c r="G55" s="94"/>
      <c r="H55" s="141"/>
      <c r="I55" s="94"/>
      <c r="J55" s="94"/>
    </row>
    <row r="56" spans="1:10" x14ac:dyDescent="0.2">
      <c r="F56" s="141"/>
      <c r="G56" s="94"/>
      <c r="H56" s="141"/>
      <c r="I56" s="94"/>
      <c r="J56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7" t="s">
        <v>41</v>
      </c>
      <c r="B2" s="76"/>
      <c r="C2" s="252"/>
      <c r="D2" s="252"/>
      <c r="E2" s="252"/>
      <c r="F2" s="252"/>
      <c r="G2" s="253"/>
    </row>
    <row r="3" spans="1:7" ht="24.95" hidden="1" customHeight="1" x14ac:dyDescent="0.2">
      <c r="A3" s="77" t="s">
        <v>7</v>
      </c>
      <c r="B3" s="76"/>
      <c r="C3" s="252"/>
      <c r="D3" s="252"/>
      <c r="E3" s="252"/>
      <c r="F3" s="252"/>
      <c r="G3" s="253"/>
    </row>
    <row r="4" spans="1:7" ht="24.95" hidden="1" customHeight="1" x14ac:dyDescent="0.2">
      <c r="A4" s="77" t="s">
        <v>8</v>
      </c>
      <c r="B4" s="76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6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42578125" customWidth="1"/>
    <col min="5" max="5" width="10.42578125" customWidth="1"/>
    <col min="6" max="6" width="9.7109375" customWidth="1"/>
    <col min="7" max="7" width="12.570312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4" t="s">
        <v>170</v>
      </c>
      <c r="B1" s="254"/>
      <c r="C1" s="254"/>
      <c r="D1" s="254"/>
      <c r="E1" s="254"/>
      <c r="F1" s="254"/>
      <c r="G1" s="254"/>
      <c r="AE1" t="s">
        <v>69</v>
      </c>
    </row>
    <row r="2" spans="1:60" ht="25.15" customHeight="1" x14ac:dyDescent="0.2">
      <c r="A2" s="147" t="s">
        <v>68</v>
      </c>
      <c r="B2" s="144" t="s">
        <v>169</v>
      </c>
      <c r="C2" s="144"/>
      <c r="D2" s="145"/>
      <c r="E2" s="145"/>
      <c r="F2" s="145"/>
      <c r="G2" s="149"/>
      <c r="AE2" t="s">
        <v>70</v>
      </c>
    </row>
    <row r="3" spans="1:60" ht="25.15" hidden="1" customHeight="1" x14ac:dyDescent="0.2">
      <c r="A3" s="148" t="s">
        <v>7</v>
      </c>
      <c r="B3" s="146"/>
      <c r="C3" s="255"/>
      <c r="D3" s="256"/>
      <c r="E3" s="256"/>
      <c r="F3" s="256"/>
      <c r="G3" s="257"/>
      <c r="AE3" t="s">
        <v>71</v>
      </c>
    </row>
    <row r="4" spans="1:60" ht="25.15" hidden="1" customHeight="1" x14ac:dyDescent="0.2">
      <c r="A4" s="148" t="s">
        <v>8</v>
      </c>
      <c r="B4" s="146"/>
      <c r="C4" s="255"/>
      <c r="D4" s="256"/>
      <c r="E4" s="256"/>
      <c r="F4" s="256"/>
      <c r="G4" s="257"/>
      <c r="AE4" t="s">
        <v>72</v>
      </c>
    </row>
    <row r="5" spans="1:60" hidden="1" x14ac:dyDescent="0.2">
      <c r="A5" s="150" t="s">
        <v>73</v>
      </c>
      <c r="B5" s="151"/>
      <c r="C5" s="152"/>
      <c r="D5" s="153"/>
      <c r="E5" s="153"/>
      <c r="F5" s="153"/>
      <c r="G5" s="154"/>
      <c r="AE5" t="s">
        <v>74</v>
      </c>
    </row>
    <row r="7" spans="1:60" ht="38.25" x14ac:dyDescent="0.2">
      <c r="A7" s="159" t="s">
        <v>75</v>
      </c>
      <c r="B7" s="160" t="s">
        <v>76</v>
      </c>
      <c r="C7" s="160" t="s">
        <v>77</v>
      </c>
      <c r="D7" s="159" t="s">
        <v>78</v>
      </c>
      <c r="E7" s="159" t="s">
        <v>79</v>
      </c>
      <c r="F7" s="155" t="s">
        <v>80</v>
      </c>
      <c r="G7" s="176" t="s">
        <v>28</v>
      </c>
      <c r="H7" s="177" t="s">
        <v>29</v>
      </c>
      <c r="I7" s="177" t="s">
        <v>81</v>
      </c>
      <c r="J7" s="177" t="s">
        <v>30</v>
      </c>
      <c r="K7" s="177" t="s">
        <v>82</v>
      </c>
      <c r="L7" s="177" t="s">
        <v>83</v>
      </c>
      <c r="M7" s="177" t="s">
        <v>84</v>
      </c>
      <c r="N7" s="177" t="s">
        <v>85</v>
      </c>
      <c r="O7" s="177" t="s">
        <v>86</v>
      </c>
      <c r="P7" s="177" t="s">
        <v>87</v>
      </c>
      <c r="Q7" s="177" t="s">
        <v>88</v>
      </c>
      <c r="R7" s="177" t="s">
        <v>89</v>
      </c>
      <c r="S7" s="177" t="s">
        <v>90</v>
      </c>
      <c r="T7" s="177" t="s">
        <v>91</v>
      </c>
      <c r="U7" s="162" t="s">
        <v>92</v>
      </c>
    </row>
    <row r="8" spans="1:60" x14ac:dyDescent="0.2">
      <c r="A8" s="178" t="s">
        <v>93</v>
      </c>
      <c r="B8" s="179" t="s">
        <v>54</v>
      </c>
      <c r="C8" s="180" t="s">
        <v>55</v>
      </c>
      <c r="D8" s="181"/>
      <c r="E8" s="182"/>
      <c r="F8" s="183"/>
      <c r="G8" s="183">
        <f>SUMIF(AE9:AE11,"&lt;&gt;NOR",G9:G11)</f>
        <v>0</v>
      </c>
      <c r="H8" s="183"/>
      <c r="I8" s="183">
        <f>SUM(I9:I11)</f>
        <v>0</v>
      </c>
      <c r="J8" s="183"/>
      <c r="K8" s="183">
        <f>SUM(K9:K11)</f>
        <v>0</v>
      </c>
      <c r="L8" s="183"/>
      <c r="M8" s="183">
        <f>SUM(M9:M11)</f>
        <v>0</v>
      </c>
      <c r="N8" s="161"/>
      <c r="O8" s="161">
        <f>SUM(O9:O11)</f>
        <v>6.9999999999999993E-3</v>
      </c>
      <c r="P8" s="161"/>
      <c r="Q8" s="161">
        <f>SUM(Q9:Q11)</f>
        <v>0</v>
      </c>
      <c r="R8" s="161"/>
      <c r="S8" s="161"/>
      <c r="T8" s="178"/>
      <c r="U8" s="161">
        <f>SUM(U9:U11)</f>
        <v>19.29</v>
      </c>
      <c r="AE8" t="s">
        <v>94</v>
      </c>
    </row>
    <row r="9" spans="1:60" outlineLevel="1" x14ac:dyDescent="0.2">
      <c r="A9" s="157">
        <v>1</v>
      </c>
      <c r="B9" s="163" t="s">
        <v>95</v>
      </c>
      <c r="C9" s="196" t="s">
        <v>96</v>
      </c>
      <c r="D9" s="165" t="s">
        <v>97</v>
      </c>
      <c r="E9" s="171">
        <v>136</v>
      </c>
      <c r="F9" s="173">
        <f>H9+J9</f>
        <v>0</v>
      </c>
      <c r="G9" s="174">
        <f>ROUND(E9*F9,2)</f>
        <v>0</v>
      </c>
      <c r="H9" s="174"/>
      <c r="I9" s="174">
        <f>ROUND(E9*H9,2)</f>
        <v>0</v>
      </c>
      <c r="J9" s="174"/>
      <c r="K9" s="174">
        <f>ROUND(E9*J9,2)</f>
        <v>0</v>
      </c>
      <c r="L9" s="174">
        <v>0</v>
      </c>
      <c r="M9" s="174">
        <f>G9*(1+L9/100)</f>
        <v>0</v>
      </c>
      <c r="N9" s="166">
        <v>3.0000000000000001E-5</v>
      </c>
      <c r="O9" s="166">
        <f>ROUND(E9*N9,5)</f>
        <v>4.0800000000000003E-3</v>
      </c>
      <c r="P9" s="166">
        <v>0</v>
      </c>
      <c r="Q9" s="166">
        <f>ROUND(E9*P9,5)</f>
        <v>0</v>
      </c>
      <c r="R9" s="166"/>
      <c r="S9" s="166"/>
      <c r="T9" s="167">
        <v>0.13500000000000001</v>
      </c>
      <c r="U9" s="166">
        <f>ROUND(E9*T9,2)</f>
        <v>18.36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98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outlineLevel="1" x14ac:dyDescent="0.2">
      <c r="A10" s="157">
        <v>2</v>
      </c>
      <c r="B10" s="163" t="s">
        <v>99</v>
      </c>
      <c r="C10" s="196" t="s">
        <v>100</v>
      </c>
      <c r="D10" s="165" t="s">
        <v>101</v>
      </c>
      <c r="E10" s="171">
        <v>8</v>
      </c>
      <c r="F10" s="173">
        <f>H10+J10</f>
        <v>0</v>
      </c>
      <c r="G10" s="174">
        <f>ROUND(E10*F10,2)</f>
        <v>0</v>
      </c>
      <c r="H10" s="174"/>
      <c r="I10" s="174">
        <f>ROUND(E10*H10,2)</f>
        <v>0</v>
      </c>
      <c r="J10" s="174"/>
      <c r="K10" s="174">
        <f>ROUND(E10*J10,2)</f>
        <v>0</v>
      </c>
      <c r="L10" s="174">
        <v>0</v>
      </c>
      <c r="M10" s="174">
        <f>G10*(1+L10/100)</f>
        <v>0</v>
      </c>
      <c r="N10" s="166">
        <v>2.9999999999999997E-4</v>
      </c>
      <c r="O10" s="166">
        <f>ROUND(E10*N10,5)</f>
        <v>2.3999999999999998E-3</v>
      </c>
      <c r="P10" s="166">
        <v>0</v>
      </c>
      <c r="Q10" s="166">
        <f>ROUND(E10*P10,5)</f>
        <v>0</v>
      </c>
      <c r="R10" s="166"/>
      <c r="S10" s="166"/>
      <c r="T10" s="167">
        <v>8.3000000000000004E-2</v>
      </c>
      <c r="U10" s="166">
        <f>ROUND(E10*T10,2)</f>
        <v>0.66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98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outlineLevel="1" x14ac:dyDescent="0.2">
      <c r="A11" s="157">
        <v>3</v>
      </c>
      <c r="B11" s="163" t="s">
        <v>102</v>
      </c>
      <c r="C11" s="196" t="s">
        <v>103</v>
      </c>
      <c r="D11" s="165" t="s">
        <v>101</v>
      </c>
      <c r="E11" s="171">
        <v>1</v>
      </c>
      <c r="F11" s="173">
        <f>H11+J11</f>
        <v>0</v>
      </c>
      <c r="G11" s="174">
        <f>ROUND(E11*F11,2)</f>
        <v>0</v>
      </c>
      <c r="H11" s="174"/>
      <c r="I11" s="174">
        <f>ROUND(E11*H11,2)</f>
        <v>0</v>
      </c>
      <c r="J11" s="174"/>
      <c r="K11" s="174">
        <f>ROUND(E11*J11,2)</f>
        <v>0</v>
      </c>
      <c r="L11" s="174">
        <v>0</v>
      </c>
      <c r="M11" s="174">
        <f>G11*(1+L11/100)</f>
        <v>0</v>
      </c>
      <c r="N11" s="166">
        <v>5.1999999999999995E-4</v>
      </c>
      <c r="O11" s="166">
        <f>ROUND(E11*N11,5)</f>
        <v>5.1999999999999995E-4</v>
      </c>
      <c r="P11" s="166">
        <v>0</v>
      </c>
      <c r="Q11" s="166">
        <f>ROUND(E11*P11,5)</f>
        <v>0</v>
      </c>
      <c r="R11" s="166"/>
      <c r="S11" s="166"/>
      <c r="T11" s="167">
        <v>0.26900000000000002</v>
      </c>
      <c r="U11" s="166">
        <f>ROUND(E11*T11,2)</f>
        <v>0.27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98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x14ac:dyDescent="0.2">
      <c r="A12" s="158" t="s">
        <v>93</v>
      </c>
      <c r="B12" s="164" t="s">
        <v>56</v>
      </c>
      <c r="C12" s="197" t="s">
        <v>57</v>
      </c>
      <c r="D12" s="168"/>
      <c r="E12" s="172"/>
      <c r="F12" s="175"/>
      <c r="G12" s="175">
        <f>SUMIF(AE13:AE21,"&lt;&gt;NOR",G13:G21)</f>
        <v>0</v>
      </c>
      <c r="H12" s="175"/>
      <c r="I12" s="175">
        <f>SUM(I13:I21)</f>
        <v>0</v>
      </c>
      <c r="J12" s="175"/>
      <c r="K12" s="175">
        <f>SUM(K13:K21)</f>
        <v>0</v>
      </c>
      <c r="L12" s="175"/>
      <c r="M12" s="175">
        <f>SUM(M13:M21)</f>
        <v>0</v>
      </c>
      <c r="N12" s="169"/>
      <c r="O12" s="169">
        <f>SUM(O13:O21)</f>
        <v>7.8920000000000004E-2</v>
      </c>
      <c r="P12" s="169"/>
      <c r="Q12" s="169">
        <f>SUM(Q13:Q21)</f>
        <v>0.61250000000000004</v>
      </c>
      <c r="R12" s="169"/>
      <c r="S12" s="169"/>
      <c r="T12" s="170"/>
      <c r="U12" s="169">
        <f>SUM(U13:U21)</f>
        <v>95.83</v>
      </c>
      <c r="AE12" t="s">
        <v>94</v>
      </c>
    </row>
    <row r="13" spans="1:60" outlineLevel="1" x14ac:dyDescent="0.2">
      <c r="A13" s="157">
        <v>4</v>
      </c>
      <c r="B13" s="163" t="s">
        <v>104</v>
      </c>
      <c r="C13" s="196" t="s">
        <v>105</v>
      </c>
      <c r="D13" s="165" t="s">
        <v>101</v>
      </c>
      <c r="E13" s="171">
        <v>2</v>
      </c>
      <c r="F13" s="173">
        <f t="shared" ref="F13:F21" si="0">H13+J13</f>
        <v>0</v>
      </c>
      <c r="G13" s="174">
        <f t="shared" ref="G13:G21" si="1">ROUND(E13*F13,2)</f>
        <v>0</v>
      </c>
      <c r="H13" s="174"/>
      <c r="I13" s="174">
        <f t="shared" ref="I13:I21" si="2">ROUND(E13*H13,2)</f>
        <v>0</v>
      </c>
      <c r="J13" s="174"/>
      <c r="K13" s="174">
        <f t="shared" ref="K13:K21" si="3">ROUND(E13*J13,2)</f>
        <v>0</v>
      </c>
      <c r="L13" s="174">
        <v>0</v>
      </c>
      <c r="M13" s="174">
        <f t="shared" ref="M13:M21" si="4">G13*(1+L13/100)</f>
        <v>0</v>
      </c>
      <c r="N13" s="166">
        <v>2.0000000000000001E-4</v>
      </c>
      <c r="O13" s="166">
        <f t="shared" ref="O13:O21" si="5">ROUND(E13*N13,5)</f>
        <v>4.0000000000000002E-4</v>
      </c>
      <c r="P13" s="166">
        <v>0.30625000000000002</v>
      </c>
      <c r="Q13" s="166">
        <f t="shared" ref="Q13:Q21" si="6">ROUND(E13*P13,5)</f>
        <v>0.61250000000000004</v>
      </c>
      <c r="R13" s="166"/>
      <c r="S13" s="166"/>
      <c r="T13" s="167">
        <v>2.4510000000000001</v>
      </c>
      <c r="U13" s="166">
        <f t="shared" ref="U13:U21" si="7">ROUND(E13*T13,2)</f>
        <v>4.9000000000000004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98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outlineLevel="1" x14ac:dyDescent="0.2">
      <c r="A14" s="157">
        <v>5</v>
      </c>
      <c r="B14" s="163" t="s">
        <v>106</v>
      </c>
      <c r="C14" s="196" t="s">
        <v>107</v>
      </c>
      <c r="D14" s="165" t="s">
        <v>108</v>
      </c>
      <c r="E14" s="171">
        <v>1</v>
      </c>
      <c r="F14" s="173">
        <f t="shared" si="0"/>
        <v>0</v>
      </c>
      <c r="G14" s="174">
        <f t="shared" si="1"/>
        <v>0</v>
      </c>
      <c r="H14" s="174"/>
      <c r="I14" s="174">
        <f t="shared" si="2"/>
        <v>0</v>
      </c>
      <c r="J14" s="174"/>
      <c r="K14" s="174">
        <f t="shared" si="3"/>
        <v>0</v>
      </c>
      <c r="L14" s="174">
        <v>0</v>
      </c>
      <c r="M14" s="174">
        <f t="shared" si="4"/>
        <v>0</v>
      </c>
      <c r="N14" s="166">
        <v>0</v>
      </c>
      <c r="O14" s="166">
        <f t="shared" si="5"/>
        <v>0</v>
      </c>
      <c r="P14" s="166">
        <v>0</v>
      </c>
      <c r="Q14" s="166">
        <f t="shared" si="6"/>
        <v>0</v>
      </c>
      <c r="R14" s="166"/>
      <c r="S14" s="166"/>
      <c r="T14" s="167">
        <v>11.403</v>
      </c>
      <c r="U14" s="166">
        <f t="shared" si="7"/>
        <v>11.4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98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outlineLevel="1" x14ac:dyDescent="0.2">
      <c r="A15" s="157">
        <v>6</v>
      </c>
      <c r="B15" s="163" t="s">
        <v>109</v>
      </c>
      <c r="C15" s="196" t="s">
        <v>110</v>
      </c>
      <c r="D15" s="165" t="s">
        <v>111</v>
      </c>
      <c r="E15" s="171">
        <v>2</v>
      </c>
      <c r="F15" s="173">
        <f t="shared" si="0"/>
        <v>0</v>
      </c>
      <c r="G15" s="174">
        <f t="shared" si="1"/>
        <v>0</v>
      </c>
      <c r="H15" s="174"/>
      <c r="I15" s="174">
        <f t="shared" si="2"/>
        <v>0</v>
      </c>
      <c r="J15" s="174"/>
      <c r="K15" s="174">
        <f t="shared" si="3"/>
        <v>0</v>
      </c>
      <c r="L15" s="174">
        <v>0</v>
      </c>
      <c r="M15" s="174">
        <f t="shared" si="4"/>
        <v>0</v>
      </c>
      <c r="N15" s="166">
        <v>7.3999999999999999E-4</v>
      </c>
      <c r="O15" s="166">
        <f t="shared" si="5"/>
        <v>1.48E-3</v>
      </c>
      <c r="P15" s="166">
        <v>0</v>
      </c>
      <c r="Q15" s="166">
        <f t="shared" si="6"/>
        <v>0</v>
      </c>
      <c r="R15" s="166"/>
      <c r="S15" s="166"/>
      <c r="T15" s="167">
        <v>9.1110000000000007</v>
      </c>
      <c r="U15" s="166">
        <f t="shared" si="7"/>
        <v>18.22</v>
      </c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98</v>
      </c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outlineLevel="1" x14ac:dyDescent="0.2">
      <c r="A16" s="157">
        <v>7</v>
      </c>
      <c r="B16" s="163" t="s">
        <v>112</v>
      </c>
      <c r="C16" s="196" t="s">
        <v>113</v>
      </c>
      <c r="D16" s="165" t="s">
        <v>111</v>
      </c>
      <c r="E16" s="171">
        <v>2</v>
      </c>
      <c r="F16" s="173">
        <f t="shared" si="0"/>
        <v>0</v>
      </c>
      <c r="G16" s="174">
        <f t="shared" si="1"/>
        <v>0</v>
      </c>
      <c r="H16" s="174"/>
      <c r="I16" s="174">
        <f t="shared" si="2"/>
        <v>0</v>
      </c>
      <c r="J16" s="174"/>
      <c r="K16" s="174">
        <f t="shared" si="3"/>
        <v>0</v>
      </c>
      <c r="L16" s="174">
        <v>0</v>
      </c>
      <c r="M16" s="174">
        <f t="shared" si="4"/>
        <v>0</v>
      </c>
      <c r="N16" s="166">
        <v>7.3999999999999999E-4</v>
      </c>
      <c r="O16" s="166">
        <f t="shared" si="5"/>
        <v>1.48E-3</v>
      </c>
      <c r="P16" s="166">
        <v>0</v>
      </c>
      <c r="Q16" s="166">
        <f t="shared" si="6"/>
        <v>0</v>
      </c>
      <c r="R16" s="166"/>
      <c r="S16" s="166"/>
      <c r="T16" s="167">
        <v>9.1110000000000007</v>
      </c>
      <c r="U16" s="166">
        <f t="shared" si="7"/>
        <v>18.22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98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outlineLevel="1" x14ac:dyDescent="0.2">
      <c r="A17" s="157">
        <v>8</v>
      </c>
      <c r="B17" s="163" t="s">
        <v>112</v>
      </c>
      <c r="C17" s="196" t="s">
        <v>114</v>
      </c>
      <c r="D17" s="165" t="s">
        <v>111</v>
      </c>
      <c r="E17" s="171">
        <v>2</v>
      </c>
      <c r="F17" s="173">
        <f t="shared" si="0"/>
        <v>0</v>
      </c>
      <c r="G17" s="174">
        <f t="shared" si="1"/>
        <v>0</v>
      </c>
      <c r="H17" s="174"/>
      <c r="I17" s="174">
        <f t="shared" si="2"/>
        <v>0</v>
      </c>
      <c r="J17" s="174"/>
      <c r="K17" s="174">
        <f t="shared" si="3"/>
        <v>0</v>
      </c>
      <c r="L17" s="174">
        <v>0</v>
      </c>
      <c r="M17" s="174">
        <f t="shared" si="4"/>
        <v>0</v>
      </c>
      <c r="N17" s="166">
        <v>7.3999999999999999E-4</v>
      </c>
      <c r="O17" s="166">
        <f t="shared" si="5"/>
        <v>1.48E-3</v>
      </c>
      <c r="P17" s="166">
        <v>0</v>
      </c>
      <c r="Q17" s="166">
        <f t="shared" si="6"/>
        <v>0</v>
      </c>
      <c r="R17" s="166"/>
      <c r="S17" s="166"/>
      <c r="T17" s="167">
        <v>9.1110000000000007</v>
      </c>
      <c r="U17" s="166">
        <f t="shared" si="7"/>
        <v>18.22</v>
      </c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98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outlineLevel="1" x14ac:dyDescent="0.2">
      <c r="A18" s="157">
        <v>9</v>
      </c>
      <c r="B18" s="163" t="s">
        <v>112</v>
      </c>
      <c r="C18" s="196" t="s">
        <v>115</v>
      </c>
      <c r="D18" s="165" t="s">
        <v>111</v>
      </c>
      <c r="E18" s="171">
        <v>2</v>
      </c>
      <c r="F18" s="173">
        <f t="shared" si="0"/>
        <v>0</v>
      </c>
      <c r="G18" s="174">
        <f t="shared" si="1"/>
        <v>0</v>
      </c>
      <c r="H18" s="174"/>
      <c r="I18" s="174">
        <f t="shared" si="2"/>
        <v>0</v>
      </c>
      <c r="J18" s="174"/>
      <c r="K18" s="174">
        <f t="shared" si="3"/>
        <v>0</v>
      </c>
      <c r="L18" s="174">
        <v>0</v>
      </c>
      <c r="M18" s="174">
        <f t="shared" si="4"/>
        <v>0</v>
      </c>
      <c r="N18" s="166">
        <v>7.3999999999999999E-4</v>
      </c>
      <c r="O18" s="166">
        <f t="shared" si="5"/>
        <v>1.48E-3</v>
      </c>
      <c r="P18" s="166">
        <v>0</v>
      </c>
      <c r="Q18" s="166">
        <f t="shared" si="6"/>
        <v>0</v>
      </c>
      <c r="R18" s="166"/>
      <c r="S18" s="166"/>
      <c r="T18" s="167">
        <v>9.1110000000000007</v>
      </c>
      <c r="U18" s="166">
        <f t="shared" si="7"/>
        <v>18.22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98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outlineLevel="1" x14ac:dyDescent="0.2">
      <c r="A19" s="157">
        <v>10</v>
      </c>
      <c r="B19" s="163" t="s">
        <v>116</v>
      </c>
      <c r="C19" s="196" t="s">
        <v>117</v>
      </c>
      <c r="D19" s="165" t="s">
        <v>118</v>
      </c>
      <c r="E19" s="171">
        <v>2</v>
      </c>
      <c r="F19" s="173">
        <f t="shared" si="0"/>
        <v>0</v>
      </c>
      <c r="G19" s="174">
        <f t="shared" si="1"/>
        <v>0</v>
      </c>
      <c r="H19" s="174"/>
      <c r="I19" s="174">
        <f t="shared" si="2"/>
        <v>0</v>
      </c>
      <c r="J19" s="174"/>
      <c r="K19" s="174">
        <f t="shared" si="3"/>
        <v>0</v>
      </c>
      <c r="L19" s="174">
        <v>0</v>
      </c>
      <c r="M19" s="174">
        <f t="shared" si="4"/>
        <v>0</v>
      </c>
      <c r="N19" s="166">
        <v>0</v>
      </c>
      <c r="O19" s="166">
        <f t="shared" si="5"/>
        <v>0</v>
      </c>
      <c r="P19" s="166">
        <v>0</v>
      </c>
      <c r="Q19" s="166">
        <f t="shared" si="6"/>
        <v>0</v>
      </c>
      <c r="R19" s="166"/>
      <c r="S19" s="166"/>
      <c r="T19" s="167">
        <v>0.85</v>
      </c>
      <c r="U19" s="166">
        <f t="shared" si="7"/>
        <v>1.7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98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outlineLevel="1" x14ac:dyDescent="0.2">
      <c r="A20" s="157">
        <v>11</v>
      </c>
      <c r="B20" s="163" t="s">
        <v>119</v>
      </c>
      <c r="C20" s="196" t="s">
        <v>120</v>
      </c>
      <c r="D20" s="165" t="s">
        <v>101</v>
      </c>
      <c r="E20" s="171">
        <v>15</v>
      </c>
      <c r="F20" s="173">
        <f t="shared" si="0"/>
        <v>0</v>
      </c>
      <c r="G20" s="174">
        <f t="shared" si="1"/>
        <v>0</v>
      </c>
      <c r="H20" s="174"/>
      <c r="I20" s="174">
        <f t="shared" si="2"/>
        <v>0</v>
      </c>
      <c r="J20" s="174"/>
      <c r="K20" s="174">
        <f t="shared" si="3"/>
        <v>0</v>
      </c>
      <c r="L20" s="174">
        <v>0</v>
      </c>
      <c r="M20" s="174">
        <f t="shared" si="4"/>
        <v>0</v>
      </c>
      <c r="N20" s="166">
        <v>0</v>
      </c>
      <c r="O20" s="166">
        <f t="shared" si="5"/>
        <v>0</v>
      </c>
      <c r="P20" s="166">
        <v>0</v>
      </c>
      <c r="Q20" s="166">
        <f t="shared" si="6"/>
        <v>0</v>
      </c>
      <c r="R20" s="166"/>
      <c r="S20" s="166"/>
      <c r="T20" s="167">
        <v>0.33</v>
      </c>
      <c r="U20" s="166">
        <f t="shared" si="7"/>
        <v>4.95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98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outlineLevel="1" x14ac:dyDescent="0.2">
      <c r="A21" s="157">
        <v>12</v>
      </c>
      <c r="B21" s="163" t="s">
        <v>121</v>
      </c>
      <c r="C21" s="196" t="s">
        <v>122</v>
      </c>
      <c r="D21" s="165" t="s">
        <v>101</v>
      </c>
      <c r="E21" s="171">
        <v>2</v>
      </c>
      <c r="F21" s="173">
        <f t="shared" si="0"/>
        <v>0</v>
      </c>
      <c r="G21" s="174">
        <f t="shared" si="1"/>
        <v>0</v>
      </c>
      <c r="H21" s="174"/>
      <c r="I21" s="174">
        <f t="shared" si="2"/>
        <v>0</v>
      </c>
      <c r="J21" s="174"/>
      <c r="K21" s="174">
        <f t="shared" si="3"/>
        <v>0</v>
      </c>
      <c r="L21" s="174">
        <v>0</v>
      </c>
      <c r="M21" s="174">
        <f t="shared" si="4"/>
        <v>0</v>
      </c>
      <c r="N21" s="166">
        <v>3.6299999999999999E-2</v>
      </c>
      <c r="O21" s="166">
        <f t="shared" si="5"/>
        <v>7.2599999999999998E-2</v>
      </c>
      <c r="P21" s="166">
        <v>0</v>
      </c>
      <c r="Q21" s="166">
        <f t="shared" si="6"/>
        <v>0</v>
      </c>
      <c r="R21" s="166"/>
      <c r="S21" s="166"/>
      <c r="T21" s="167">
        <v>0</v>
      </c>
      <c r="U21" s="166">
        <f t="shared" si="7"/>
        <v>0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123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x14ac:dyDescent="0.2">
      <c r="A22" s="158" t="s">
        <v>93</v>
      </c>
      <c r="B22" s="164" t="s">
        <v>58</v>
      </c>
      <c r="C22" s="197" t="s">
        <v>59</v>
      </c>
      <c r="D22" s="168"/>
      <c r="E22" s="172"/>
      <c r="F22" s="175"/>
      <c r="G22" s="175">
        <f>SUMIF(AE23:AE24,"&lt;&gt;NOR",G23:G24)</f>
        <v>0</v>
      </c>
      <c r="H22" s="175"/>
      <c r="I22" s="175">
        <f>SUM(I23:I24)</f>
        <v>0</v>
      </c>
      <c r="J22" s="175"/>
      <c r="K22" s="175">
        <f>SUM(K23:K24)</f>
        <v>0</v>
      </c>
      <c r="L22" s="175"/>
      <c r="M22" s="175">
        <f>SUM(M23:M24)</f>
        <v>0</v>
      </c>
      <c r="N22" s="169"/>
      <c r="O22" s="169">
        <f>SUM(O23:O24)</f>
        <v>1.0659999999999999E-2</v>
      </c>
      <c r="P22" s="169"/>
      <c r="Q22" s="169">
        <f>SUM(Q23:Q24)</f>
        <v>0</v>
      </c>
      <c r="R22" s="169"/>
      <c r="S22" s="169"/>
      <c r="T22" s="170"/>
      <c r="U22" s="169">
        <f>SUM(U23:U24)</f>
        <v>2.52</v>
      </c>
      <c r="AE22" t="s">
        <v>94</v>
      </c>
    </row>
    <row r="23" spans="1:60" ht="22.5" outlineLevel="1" x14ac:dyDescent="0.2">
      <c r="A23" s="157">
        <v>13</v>
      </c>
      <c r="B23" s="163" t="s">
        <v>124</v>
      </c>
      <c r="C23" s="196" t="s">
        <v>125</v>
      </c>
      <c r="D23" s="165" t="s">
        <v>111</v>
      </c>
      <c r="E23" s="171">
        <v>2</v>
      </c>
      <c r="F23" s="173">
        <f>H23+J23</f>
        <v>0</v>
      </c>
      <c r="G23" s="174">
        <f>ROUND(E23*F23,2)</f>
        <v>0</v>
      </c>
      <c r="H23" s="174"/>
      <c r="I23" s="174">
        <f>ROUND(E23*H23,2)</f>
        <v>0</v>
      </c>
      <c r="J23" s="174"/>
      <c r="K23" s="174">
        <f>ROUND(E23*J23,2)</f>
        <v>0</v>
      </c>
      <c r="L23" s="174">
        <v>0</v>
      </c>
      <c r="M23" s="174">
        <f>G23*(1+L23/100)</f>
        <v>0</v>
      </c>
      <c r="N23" s="166">
        <v>5.3299999999999997E-3</v>
      </c>
      <c r="O23" s="166">
        <f>ROUND(E23*N23,5)</f>
        <v>1.0659999999999999E-2</v>
      </c>
      <c r="P23" s="166">
        <v>0</v>
      </c>
      <c r="Q23" s="166">
        <f>ROUND(E23*P23,5)</f>
        <v>0</v>
      </c>
      <c r="R23" s="166"/>
      <c r="S23" s="166"/>
      <c r="T23" s="167">
        <v>0.25</v>
      </c>
      <c r="U23" s="166">
        <f>ROUND(E23*T23,2)</f>
        <v>0.5</v>
      </c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98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outlineLevel="1" x14ac:dyDescent="0.2">
      <c r="A24" s="157">
        <v>14</v>
      </c>
      <c r="B24" s="163" t="s">
        <v>126</v>
      </c>
      <c r="C24" s="196" t="s">
        <v>127</v>
      </c>
      <c r="D24" s="165" t="s">
        <v>108</v>
      </c>
      <c r="E24" s="171">
        <v>0.5</v>
      </c>
      <c r="F24" s="173">
        <f>H24+J24</f>
        <v>0</v>
      </c>
      <c r="G24" s="174">
        <f>ROUND(E24*F24,2)</f>
        <v>0</v>
      </c>
      <c r="H24" s="174"/>
      <c r="I24" s="174">
        <f>ROUND(E24*H24,2)</f>
        <v>0</v>
      </c>
      <c r="J24" s="174"/>
      <c r="K24" s="174">
        <f>ROUND(E24*J24,2)</f>
        <v>0</v>
      </c>
      <c r="L24" s="174">
        <v>0</v>
      </c>
      <c r="M24" s="174">
        <f>G24*(1+L24/100)</f>
        <v>0</v>
      </c>
      <c r="N24" s="166">
        <v>0</v>
      </c>
      <c r="O24" s="166">
        <f>ROUND(E24*N24,5)</f>
        <v>0</v>
      </c>
      <c r="P24" s="166">
        <v>0</v>
      </c>
      <c r="Q24" s="166">
        <f>ROUND(E24*P24,5)</f>
        <v>0</v>
      </c>
      <c r="R24" s="166"/>
      <c r="S24" s="166"/>
      <c r="T24" s="167">
        <v>4.0430000000000001</v>
      </c>
      <c r="U24" s="166">
        <f>ROUND(E24*T24,2)</f>
        <v>2.02</v>
      </c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98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x14ac:dyDescent="0.2">
      <c r="A25" s="158" t="s">
        <v>93</v>
      </c>
      <c r="B25" s="164" t="s">
        <v>60</v>
      </c>
      <c r="C25" s="197" t="s">
        <v>61</v>
      </c>
      <c r="D25" s="168"/>
      <c r="E25" s="172"/>
      <c r="F25" s="175"/>
      <c r="G25" s="175">
        <f>SUMIF(AE26:AE32,"&lt;&gt;NOR",G26:G32)</f>
        <v>0</v>
      </c>
      <c r="H25" s="175"/>
      <c r="I25" s="175">
        <f>SUM(I26:I32)</f>
        <v>0</v>
      </c>
      <c r="J25" s="175"/>
      <c r="K25" s="175">
        <f>SUM(K26:K32)</f>
        <v>0</v>
      </c>
      <c r="L25" s="175"/>
      <c r="M25" s="175">
        <f>SUM(M26:M32)</f>
        <v>0</v>
      </c>
      <c r="N25" s="169"/>
      <c r="O25" s="169">
        <f>SUM(O26:O32)</f>
        <v>0.17494999999999999</v>
      </c>
      <c r="P25" s="169"/>
      <c r="Q25" s="169">
        <f>SUM(Q26:Q32)</f>
        <v>0.11550000000000001</v>
      </c>
      <c r="R25" s="169"/>
      <c r="S25" s="169"/>
      <c r="T25" s="170"/>
      <c r="U25" s="169">
        <f>SUM(U26:U32)</f>
        <v>58.370000000000005</v>
      </c>
      <c r="AE25" t="s">
        <v>94</v>
      </c>
    </row>
    <row r="26" spans="1:60" outlineLevel="1" x14ac:dyDescent="0.2">
      <c r="A26" s="157">
        <v>15</v>
      </c>
      <c r="B26" s="163" t="s">
        <v>128</v>
      </c>
      <c r="C26" s="196" t="s">
        <v>129</v>
      </c>
      <c r="D26" s="165" t="s">
        <v>97</v>
      </c>
      <c r="E26" s="171">
        <v>105</v>
      </c>
      <c r="F26" s="173">
        <f t="shared" ref="F26:F32" si="8">H26+J26</f>
        <v>0</v>
      </c>
      <c r="G26" s="174">
        <f t="shared" ref="G26:G32" si="9">ROUND(E26*F26,2)</f>
        <v>0</v>
      </c>
      <c r="H26" s="174"/>
      <c r="I26" s="174">
        <f t="shared" ref="I26:I32" si="10">ROUND(E26*H26,2)</f>
        <v>0</v>
      </c>
      <c r="J26" s="174"/>
      <c r="K26" s="174">
        <f t="shared" ref="K26:K32" si="11">ROUND(E26*J26,2)</f>
        <v>0</v>
      </c>
      <c r="L26" s="174">
        <v>0</v>
      </c>
      <c r="M26" s="174">
        <f t="shared" ref="M26:M32" si="12">G26*(1+L26/100)</f>
        <v>0</v>
      </c>
      <c r="N26" s="166">
        <v>3.0000000000000001E-5</v>
      </c>
      <c r="O26" s="166">
        <f t="shared" ref="O26:O32" si="13">ROUND(E26*N26,5)</f>
        <v>3.15E-3</v>
      </c>
      <c r="P26" s="166">
        <v>1.1000000000000001E-3</v>
      </c>
      <c r="Q26" s="166">
        <f t="shared" ref="Q26:Q32" si="14">ROUND(E26*P26,5)</f>
        <v>0.11550000000000001</v>
      </c>
      <c r="R26" s="166"/>
      <c r="S26" s="166"/>
      <c r="T26" s="167">
        <v>0.08</v>
      </c>
      <c r="U26" s="166">
        <f t="shared" ref="U26:U32" si="15">ROUND(E26*T26,2)</f>
        <v>8.4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98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">
      <c r="A27" s="157">
        <v>16</v>
      </c>
      <c r="B27" s="163" t="s">
        <v>130</v>
      </c>
      <c r="C27" s="196" t="s">
        <v>131</v>
      </c>
      <c r="D27" s="165" t="s">
        <v>97</v>
      </c>
      <c r="E27" s="171">
        <v>8</v>
      </c>
      <c r="F27" s="173">
        <f t="shared" si="8"/>
        <v>0</v>
      </c>
      <c r="G27" s="174">
        <f t="shared" si="9"/>
        <v>0</v>
      </c>
      <c r="H27" s="174"/>
      <c r="I27" s="174">
        <f t="shared" si="10"/>
        <v>0</v>
      </c>
      <c r="J27" s="174"/>
      <c r="K27" s="174">
        <f t="shared" si="11"/>
        <v>0</v>
      </c>
      <c r="L27" s="174">
        <v>0</v>
      </c>
      <c r="M27" s="174">
        <f t="shared" si="12"/>
        <v>0</v>
      </c>
      <c r="N27" s="166">
        <v>1.6000000000000001E-3</v>
      </c>
      <c r="O27" s="166">
        <f t="shared" si="13"/>
        <v>1.2800000000000001E-2</v>
      </c>
      <c r="P27" s="166">
        <v>0</v>
      </c>
      <c r="Q27" s="166">
        <f t="shared" si="14"/>
        <v>0</v>
      </c>
      <c r="R27" s="166"/>
      <c r="S27" s="166"/>
      <c r="T27" s="167">
        <v>0.33332000000000001</v>
      </c>
      <c r="U27" s="166">
        <f t="shared" si="15"/>
        <v>2.67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98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outlineLevel="1" x14ac:dyDescent="0.2">
      <c r="A28" s="157">
        <v>17</v>
      </c>
      <c r="B28" s="163" t="s">
        <v>132</v>
      </c>
      <c r="C28" s="196" t="s">
        <v>133</v>
      </c>
      <c r="D28" s="165" t="s">
        <v>97</v>
      </c>
      <c r="E28" s="171">
        <v>36</v>
      </c>
      <c r="F28" s="173">
        <f t="shared" si="8"/>
        <v>0</v>
      </c>
      <c r="G28" s="174">
        <f t="shared" si="9"/>
        <v>0</v>
      </c>
      <c r="H28" s="174"/>
      <c r="I28" s="174">
        <f t="shared" si="10"/>
        <v>0</v>
      </c>
      <c r="J28" s="174"/>
      <c r="K28" s="174">
        <f t="shared" si="11"/>
        <v>0</v>
      </c>
      <c r="L28" s="174">
        <v>0</v>
      </c>
      <c r="M28" s="174">
        <f t="shared" si="12"/>
        <v>0</v>
      </c>
      <c r="N28" s="166">
        <v>7.6000000000000004E-4</v>
      </c>
      <c r="O28" s="166">
        <f t="shared" si="13"/>
        <v>2.7359999999999999E-2</v>
      </c>
      <c r="P28" s="166">
        <v>0</v>
      </c>
      <c r="Q28" s="166">
        <f t="shared" si="14"/>
        <v>0</v>
      </c>
      <c r="R28" s="166"/>
      <c r="S28" s="166"/>
      <c r="T28" s="167">
        <v>0.29737999999999998</v>
      </c>
      <c r="U28" s="166">
        <f t="shared" si="15"/>
        <v>10.71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98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 x14ac:dyDescent="0.2">
      <c r="A29" s="157">
        <v>18</v>
      </c>
      <c r="B29" s="163" t="s">
        <v>134</v>
      </c>
      <c r="C29" s="196" t="s">
        <v>135</v>
      </c>
      <c r="D29" s="165" t="s">
        <v>97</v>
      </c>
      <c r="E29" s="171">
        <v>64</v>
      </c>
      <c r="F29" s="173">
        <f t="shared" si="8"/>
        <v>0</v>
      </c>
      <c r="G29" s="174">
        <f t="shared" si="9"/>
        <v>0</v>
      </c>
      <c r="H29" s="174"/>
      <c r="I29" s="174">
        <f t="shared" si="10"/>
        <v>0</v>
      </c>
      <c r="J29" s="174"/>
      <c r="K29" s="174">
        <f t="shared" si="11"/>
        <v>0</v>
      </c>
      <c r="L29" s="174">
        <v>0</v>
      </c>
      <c r="M29" s="174">
        <f t="shared" si="12"/>
        <v>0</v>
      </c>
      <c r="N29" s="166">
        <v>1.01E-3</v>
      </c>
      <c r="O29" s="166">
        <f t="shared" si="13"/>
        <v>6.4640000000000003E-2</v>
      </c>
      <c r="P29" s="166">
        <v>0</v>
      </c>
      <c r="Q29" s="166">
        <f t="shared" si="14"/>
        <v>0</v>
      </c>
      <c r="R29" s="166"/>
      <c r="S29" s="166"/>
      <c r="T29" s="167">
        <v>0.31738</v>
      </c>
      <c r="U29" s="166">
        <f t="shared" si="15"/>
        <v>20.309999999999999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98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outlineLevel="1" x14ac:dyDescent="0.2">
      <c r="A30" s="157">
        <v>19</v>
      </c>
      <c r="B30" s="163" t="s">
        <v>136</v>
      </c>
      <c r="C30" s="196" t="s">
        <v>137</v>
      </c>
      <c r="D30" s="165" t="s">
        <v>97</v>
      </c>
      <c r="E30" s="171">
        <v>28</v>
      </c>
      <c r="F30" s="173">
        <f t="shared" si="8"/>
        <v>0</v>
      </c>
      <c r="G30" s="174">
        <f t="shared" si="9"/>
        <v>0</v>
      </c>
      <c r="H30" s="174"/>
      <c r="I30" s="174">
        <f t="shared" si="10"/>
        <v>0</v>
      </c>
      <c r="J30" s="174"/>
      <c r="K30" s="174">
        <f t="shared" si="11"/>
        <v>0</v>
      </c>
      <c r="L30" s="174">
        <v>0</v>
      </c>
      <c r="M30" s="174">
        <f t="shared" si="12"/>
        <v>0</v>
      </c>
      <c r="N30" s="166">
        <v>1.9599999999999999E-3</v>
      </c>
      <c r="O30" s="166">
        <f t="shared" si="13"/>
        <v>5.4879999999999998E-2</v>
      </c>
      <c r="P30" s="166">
        <v>0</v>
      </c>
      <c r="Q30" s="166">
        <f t="shared" si="14"/>
        <v>0</v>
      </c>
      <c r="R30" s="166"/>
      <c r="S30" s="166"/>
      <c r="T30" s="167">
        <v>0.3579</v>
      </c>
      <c r="U30" s="166">
        <f t="shared" si="15"/>
        <v>10.02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98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outlineLevel="1" x14ac:dyDescent="0.2">
      <c r="A31" s="157">
        <v>20</v>
      </c>
      <c r="B31" s="163" t="s">
        <v>138</v>
      </c>
      <c r="C31" s="196" t="s">
        <v>139</v>
      </c>
      <c r="D31" s="165" t="s">
        <v>97</v>
      </c>
      <c r="E31" s="171">
        <v>136</v>
      </c>
      <c r="F31" s="173">
        <f t="shared" si="8"/>
        <v>0</v>
      </c>
      <c r="G31" s="174">
        <f t="shared" si="9"/>
        <v>0</v>
      </c>
      <c r="H31" s="174"/>
      <c r="I31" s="174">
        <f t="shared" si="10"/>
        <v>0</v>
      </c>
      <c r="J31" s="174"/>
      <c r="K31" s="174">
        <f t="shared" si="11"/>
        <v>0</v>
      </c>
      <c r="L31" s="174">
        <v>0</v>
      </c>
      <c r="M31" s="174">
        <f t="shared" si="12"/>
        <v>0</v>
      </c>
      <c r="N31" s="166">
        <v>0</v>
      </c>
      <c r="O31" s="166">
        <f t="shared" si="13"/>
        <v>0</v>
      </c>
      <c r="P31" s="166">
        <v>0</v>
      </c>
      <c r="Q31" s="166">
        <f t="shared" si="14"/>
        <v>0</v>
      </c>
      <c r="R31" s="166"/>
      <c r="S31" s="166"/>
      <c r="T31" s="167">
        <v>1.7999999999999999E-2</v>
      </c>
      <c r="U31" s="166">
        <f t="shared" si="15"/>
        <v>2.4500000000000002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98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outlineLevel="1" x14ac:dyDescent="0.2">
      <c r="A32" s="157">
        <v>21</v>
      </c>
      <c r="B32" s="163" t="s">
        <v>140</v>
      </c>
      <c r="C32" s="196" t="s">
        <v>141</v>
      </c>
      <c r="D32" s="165" t="s">
        <v>142</v>
      </c>
      <c r="E32" s="171">
        <v>12</v>
      </c>
      <c r="F32" s="173">
        <f t="shared" si="8"/>
        <v>0</v>
      </c>
      <c r="G32" s="174">
        <f t="shared" si="9"/>
        <v>0</v>
      </c>
      <c r="H32" s="174"/>
      <c r="I32" s="174">
        <f t="shared" si="10"/>
        <v>0</v>
      </c>
      <c r="J32" s="174"/>
      <c r="K32" s="174">
        <f t="shared" si="11"/>
        <v>0</v>
      </c>
      <c r="L32" s="174">
        <v>0</v>
      </c>
      <c r="M32" s="174">
        <f t="shared" si="12"/>
        <v>0</v>
      </c>
      <c r="N32" s="166">
        <v>1.01E-3</v>
      </c>
      <c r="O32" s="166">
        <f t="shared" si="13"/>
        <v>1.2120000000000001E-2</v>
      </c>
      <c r="P32" s="166">
        <v>0</v>
      </c>
      <c r="Q32" s="166">
        <f t="shared" si="14"/>
        <v>0</v>
      </c>
      <c r="R32" s="166"/>
      <c r="S32" s="166"/>
      <c r="T32" s="167">
        <v>0.31738</v>
      </c>
      <c r="U32" s="166">
        <f t="shared" si="15"/>
        <v>3.81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98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x14ac:dyDescent="0.2">
      <c r="A33" s="158" t="s">
        <v>93</v>
      </c>
      <c r="B33" s="164" t="s">
        <v>62</v>
      </c>
      <c r="C33" s="197" t="s">
        <v>63</v>
      </c>
      <c r="D33" s="168"/>
      <c r="E33" s="172"/>
      <c r="F33" s="175"/>
      <c r="G33" s="175">
        <f>SUMIF(AE34:AE38,"&lt;&gt;NOR",G34:G38)</f>
        <v>0</v>
      </c>
      <c r="H33" s="175"/>
      <c r="I33" s="175">
        <f>SUM(I34:I38)</f>
        <v>0</v>
      </c>
      <c r="J33" s="175"/>
      <c r="K33" s="175">
        <f>SUM(K34:K38)</f>
        <v>0</v>
      </c>
      <c r="L33" s="175"/>
      <c r="M33" s="175">
        <f>SUM(M34:M38)</f>
        <v>0</v>
      </c>
      <c r="N33" s="169"/>
      <c r="O33" s="169">
        <f>SUM(O34:O38)</f>
        <v>9.9199999999999983E-3</v>
      </c>
      <c r="P33" s="169"/>
      <c r="Q33" s="169">
        <f>SUM(Q34:Q38)</f>
        <v>0</v>
      </c>
      <c r="R33" s="169"/>
      <c r="S33" s="169"/>
      <c r="T33" s="170"/>
      <c r="U33" s="169">
        <f>SUM(U34:U38)</f>
        <v>2.0299999999999998</v>
      </c>
      <c r="AE33" t="s">
        <v>94</v>
      </c>
    </row>
    <row r="34" spans="1:60" outlineLevel="1" x14ac:dyDescent="0.2">
      <c r="A34" s="157">
        <v>22</v>
      </c>
      <c r="B34" s="163" t="s">
        <v>143</v>
      </c>
      <c r="C34" s="196" t="s">
        <v>144</v>
      </c>
      <c r="D34" s="165" t="s">
        <v>101</v>
      </c>
      <c r="E34" s="171">
        <v>2</v>
      </c>
      <c r="F34" s="173">
        <f>H34+J34</f>
        <v>0</v>
      </c>
      <c r="G34" s="174">
        <f>ROUND(E34*F34,2)</f>
        <v>0</v>
      </c>
      <c r="H34" s="174"/>
      <c r="I34" s="174">
        <f>ROUND(E34*H34,2)</f>
        <v>0</v>
      </c>
      <c r="J34" s="174"/>
      <c r="K34" s="174">
        <f>ROUND(E34*J34,2)</f>
        <v>0</v>
      </c>
      <c r="L34" s="174">
        <v>0</v>
      </c>
      <c r="M34" s="174">
        <f>G34*(1+L34/100)</f>
        <v>0</v>
      </c>
      <c r="N34" s="166">
        <v>2.1000000000000001E-4</v>
      </c>
      <c r="O34" s="166">
        <f>ROUND(E34*N34,5)</f>
        <v>4.2000000000000002E-4</v>
      </c>
      <c r="P34" s="166">
        <v>0</v>
      </c>
      <c r="Q34" s="166">
        <f>ROUND(E34*P34,5)</f>
        <v>0</v>
      </c>
      <c r="R34" s="166"/>
      <c r="S34" s="166"/>
      <c r="T34" s="167">
        <v>0.16500000000000001</v>
      </c>
      <c r="U34" s="166">
        <f>ROUND(E34*T34,2)</f>
        <v>0.33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98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outlineLevel="1" x14ac:dyDescent="0.2">
      <c r="A35" s="157">
        <v>23</v>
      </c>
      <c r="B35" s="163" t="s">
        <v>145</v>
      </c>
      <c r="C35" s="196" t="s">
        <v>146</v>
      </c>
      <c r="D35" s="165" t="s">
        <v>101</v>
      </c>
      <c r="E35" s="171">
        <v>5</v>
      </c>
      <c r="F35" s="173">
        <f>H35+J35</f>
        <v>0</v>
      </c>
      <c r="G35" s="174">
        <f>ROUND(E35*F35,2)</f>
        <v>0</v>
      </c>
      <c r="H35" s="174"/>
      <c r="I35" s="174">
        <f>ROUND(E35*H35,2)</f>
        <v>0</v>
      </c>
      <c r="J35" s="174"/>
      <c r="K35" s="174">
        <f>ROUND(E35*J35,2)</f>
        <v>0</v>
      </c>
      <c r="L35" s="174">
        <v>0</v>
      </c>
      <c r="M35" s="174">
        <f>G35*(1+L35/100)</f>
        <v>0</v>
      </c>
      <c r="N35" s="166">
        <v>5.9999999999999995E-4</v>
      </c>
      <c r="O35" s="166">
        <f>ROUND(E35*N35,5)</f>
        <v>3.0000000000000001E-3</v>
      </c>
      <c r="P35" s="166">
        <v>0</v>
      </c>
      <c r="Q35" s="166">
        <f>ROUND(E35*P35,5)</f>
        <v>0</v>
      </c>
      <c r="R35" s="166"/>
      <c r="S35" s="166"/>
      <c r="T35" s="167">
        <v>8.2000000000000003E-2</v>
      </c>
      <c r="U35" s="166">
        <f>ROUND(E35*T35,2)</f>
        <v>0.41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98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">
      <c r="A36" s="157">
        <v>24</v>
      </c>
      <c r="B36" s="163" t="s">
        <v>147</v>
      </c>
      <c r="C36" s="196" t="s">
        <v>148</v>
      </c>
      <c r="D36" s="165" t="s">
        <v>101</v>
      </c>
      <c r="E36" s="171">
        <v>4</v>
      </c>
      <c r="F36" s="173">
        <f>H36+J36</f>
        <v>0</v>
      </c>
      <c r="G36" s="174">
        <f>ROUND(E36*F36,2)</f>
        <v>0</v>
      </c>
      <c r="H36" s="174"/>
      <c r="I36" s="174">
        <f>ROUND(E36*H36,2)</f>
        <v>0</v>
      </c>
      <c r="J36" s="174"/>
      <c r="K36" s="174">
        <f>ROUND(E36*J36,2)</f>
        <v>0</v>
      </c>
      <c r="L36" s="174">
        <v>0</v>
      </c>
      <c r="M36" s="174">
        <f>G36*(1+L36/100)</f>
        <v>0</v>
      </c>
      <c r="N36" s="166">
        <v>1.1999999999999999E-3</v>
      </c>
      <c r="O36" s="166">
        <f>ROUND(E36*N36,5)</f>
        <v>4.7999999999999996E-3</v>
      </c>
      <c r="P36" s="166">
        <v>0</v>
      </c>
      <c r="Q36" s="166">
        <f>ROUND(E36*P36,5)</f>
        <v>0</v>
      </c>
      <c r="R36" s="166"/>
      <c r="S36" s="166"/>
      <c r="T36" s="167">
        <v>0.10299999999999999</v>
      </c>
      <c r="U36" s="166">
        <f>ROUND(E36*T36,2)</f>
        <v>0.41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98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outlineLevel="1" x14ac:dyDescent="0.2">
      <c r="A37" s="157">
        <v>25</v>
      </c>
      <c r="B37" s="163" t="s">
        <v>149</v>
      </c>
      <c r="C37" s="196" t="s">
        <v>150</v>
      </c>
      <c r="D37" s="165" t="s">
        <v>101</v>
      </c>
      <c r="E37" s="171">
        <v>5</v>
      </c>
      <c r="F37" s="173">
        <f>H37+J37</f>
        <v>0</v>
      </c>
      <c r="G37" s="174">
        <f>ROUND(E37*F37,2)</f>
        <v>0</v>
      </c>
      <c r="H37" s="174"/>
      <c r="I37" s="174">
        <f>ROUND(E37*H37,2)</f>
        <v>0</v>
      </c>
      <c r="J37" s="174"/>
      <c r="K37" s="174">
        <f>ROUND(E37*J37,2)</f>
        <v>0</v>
      </c>
      <c r="L37" s="174">
        <v>0</v>
      </c>
      <c r="M37" s="174">
        <f>G37*(1+L37/100)</f>
        <v>0</v>
      </c>
      <c r="N37" s="166">
        <v>2.0000000000000001E-4</v>
      </c>
      <c r="O37" s="166">
        <f>ROUND(E37*N37,5)</f>
        <v>1E-3</v>
      </c>
      <c r="P37" s="166">
        <v>0</v>
      </c>
      <c r="Q37" s="166">
        <f>ROUND(E37*P37,5)</f>
        <v>0</v>
      </c>
      <c r="R37" s="166"/>
      <c r="S37" s="166"/>
      <c r="T37" s="167">
        <v>0.17499999999999999</v>
      </c>
      <c r="U37" s="166">
        <f>ROUND(E37*T37,2)</f>
        <v>0.88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98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outlineLevel="1" x14ac:dyDescent="0.2">
      <c r="A38" s="157">
        <v>26</v>
      </c>
      <c r="B38" s="163" t="s">
        <v>151</v>
      </c>
      <c r="C38" s="196" t="s">
        <v>152</v>
      </c>
      <c r="D38" s="165" t="s">
        <v>101</v>
      </c>
      <c r="E38" s="171">
        <v>5</v>
      </c>
      <c r="F38" s="173">
        <f>H38+J38</f>
        <v>0</v>
      </c>
      <c r="G38" s="174">
        <f>ROUND(E38*F38,2)</f>
        <v>0</v>
      </c>
      <c r="H38" s="174"/>
      <c r="I38" s="174">
        <f>ROUND(E38*H38,2)</f>
        <v>0</v>
      </c>
      <c r="J38" s="174"/>
      <c r="K38" s="174">
        <f>ROUND(E38*J38,2)</f>
        <v>0</v>
      </c>
      <c r="L38" s="174">
        <v>0</v>
      </c>
      <c r="M38" s="174">
        <f>G38*(1+L38/100)</f>
        <v>0</v>
      </c>
      <c r="N38" s="166">
        <v>1.3999999999999999E-4</v>
      </c>
      <c r="O38" s="166">
        <f>ROUND(E38*N38,5)</f>
        <v>6.9999999999999999E-4</v>
      </c>
      <c r="P38" s="166">
        <v>0</v>
      </c>
      <c r="Q38" s="166">
        <f>ROUND(E38*P38,5)</f>
        <v>0</v>
      </c>
      <c r="R38" s="166"/>
      <c r="S38" s="166"/>
      <c r="T38" s="167">
        <v>0</v>
      </c>
      <c r="U38" s="166">
        <f>ROUND(E38*T38,2)</f>
        <v>0</v>
      </c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123</v>
      </c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x14ac:dyDescent="0.2">
      <c r="A39" s="158" t="s">
        <v>93</v>
      </c>
      <c r="B39" s="164" t="s">
        <v>64</v>
      </c>
      <c r="C39" s="197" t="s">
        <v>65</v>
      </c>
      <c r="D39" s="168"/>
      <c r="E39" s="172"/>
      <c r="F39" s="175"/>
      <c r="G39" s="175">
        <f>SUMIF(AE40:AE44,"&lt;&gt;NOR",G40:G44)</f>
        <v>0</v>
      </c>
      <c r="H39" s="175"/>
      <c r="I39" s="175">
        <f>SUM(I40:I44)</f>
        <v>0</v>
      </c>
      <c r="J39" s="175"/>
      <c r="K39" s="175">
        <f>SUM(K40:K44)</f>
        <v>0</v>
      </c>
      <c r="L39" s="175"/>
      <c r="M39" s="175">
        <f>SUM(M40:M44)</f>
        <v>0</v>
      </c>
      <c r="N39" s="169"/>
      <c r="O39" s="169">
        <f>SUM(O40:O44)</f>
        <v>0.20330999999999999</v>
      </c>
      <c r="P39" s="169"/>
      <c r="Q39" s="169">
        <f>SUM(Q40:Q44)</f>
        <v>9.35E-2</v>
      </c>
      <c r="R39" s="169"/>
      <c r="S39" s="169"/>
      <c r="T39" s="170"/>
      <c r="U39" s="169">
        <f>SUM(U40:U44)</f>
        <v>9.0399999999999991</v>
      </c>
      <c r="AE39" t="s">
        <v>94</v>
      </c>
    </row>
    <row r="40" spans="1:60" ht="22.5" outlineLevel="1" x14ac:dyDescent="0.2">
      <c r="A40" s="157">
        <v>27</v>
      </c>
      <c r="B40" s="163" t="s">
        <v>153</v>
      </c>
      <c r="C40" s="196" t="s">
        <v>154</v>
      </c>
      <c r="D40" s="165" t="s">
        <v>101</v>
      </c>
      <c r="E40" s="171">
        <v>2</v>
      </c>
      <c r="F40" s="173">
        <f>H40+J40</f>
        <v>0</v>
      </c>
      <c r="G40" s="174">
        <f>ROUND(E40*F40,2)</f>
        <v>0</v>
      </c>
      <c r="H40" s="174"/>
      <c r="I40" s="174">
        <f>ROUND(E40*H40,2)</f>
        <v>0</v>
      </c>
      <c r="J40" s="174"/>
      <c r="K40" s="174">
        <f>ROUND(E40*J40,2)</f>
        <v>0</v>
      </c>
      <c r="L40" s="174">
        <v>0</v>
      </c>
      <c r="M40" s="174">
        <f>G40*(1+L40/100)</f>
        <v>0</v>
      </c>
      <c r="N40" s="166">
        <v>8.0000000000000007E-5</v>
      </c>
      <c r="O40" s="166">
        <f>ROUND(E40*N40,5)</f>
        <v>1.6000000000000001E-4</v>
      </c>
      <c r="P40" s="166">
        <v>4.675E-2</v>
      </c>
      <c r="Q40" s="166">
        <f>ROUND(E40*P40,5)</f>
        <v>9.35E-2</v>
      </c>
      <c r="R40" s="166"/>
      <c r="S40" s="166"/>
      <c r="T40" s="167">
        <v>0.36099999999999999</v>
      </c>
      <c r="U40" s="166">
        <f>ROUND(E40*T40,2)</f>
        <v>0.72</v>
      </c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98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outlineLevel="1" x14ac:dyDescent="0.2">
      <c r="A41" s="157">
        <v>28</v>
      </c>
      <c r="B41" s="163" t="s">
        <v>155</v>
      </c>
      <c r="C41" s="196" t="s">
        <v>156</v>
      </c>
      <c r="D41" s="165" t="s">
        <v>157</v>
      </c>
      <c r="E41" s="171">
        <v>60</v>
      </c>
      <c r="F41" s="173">
        <f>H41+J41</f>
        <v>0</v>
      </c>
      <c r="G41" s="174">
        <f>ROUND(E41*F41,2)</f>
        <v>0</v>
      </c>
      <c r="H41" s="174"/>
      <c r="I41" s="174">
        <f>ROUND(E41*H41,2)</f>
        <v>0</v>
      </c>
      <c r="J41" s="174"/>
      <c r="K41" s="174">
        <f>ROUND(E41*J41,2)</f>
        <v>0</v>
      </c>
      <c r="L41" s="174">
        <v>0</v>
      </c>
      <c r="M41" s="174">
        <f>G41*(1+L41/100)</f>
        <v>0</v>
      </c>
      <c r="N41" s="166">
        <v>0</v>
      </c>
      <c r="O41" s="166">
        <f>ROUND(E41*N41,5)</f>
        <v>0</v>
      </c>
      <c r="P41" s="166">
        <v>0</v>
      </c>
      <c r="Q41" s="166">
        <f>ROUND(E41*P41,5)</f>
        <v>0</v>
      </c>
      <c r="R41" s="166"/>
      <c r="S41" s="166"/>
      <c r="T41" s="167">
        <v>5.1999999999999998E-2</v>
      </c>
      <c r="U41" s="166">
        <f>ROUND(E41*T41,2)</f>
        <v>3.12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98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ht="22.5" outlineLevel="1" x14ac:dyDescent="0.2">
      <c r="A42" s="157">
        <v>29</v>
      </c>
      <c r="B42" s="163" t="s">
        <v>158</v>
      </c>
      <c r="C42" s="196" t="s">
        <v>159</v>
      </c>
      <c r="D42" s="165" t="s">
        <v>101</v>
      </c>
      <c r="E42" s="171">
        <v>2</v>
      </c>
      <c r="F42" s="173">
        <f>H42+J42</f>
        <v>0</v>
      </c>
      <c r="G42" s="174">
        <f>ROUND(E42*F42,2)</f>
        <v>0</v>
      </c>
      <c r="H42" s="174"/>
      <c r="I42" s="174">
        <f>ROUND(E42*H42,2)</f>
        <v>0</v>
      </c>
      <c r="J42" s="174"/>
      <c r="K42" s="174">
        <f>ROUND(E42*J42,2)</f>
        <v>0</v>
      </c>
      <c r="L42" s="174">
        <v>0</v>
      </c>
      <c r="M42" s="174">
        <f>G42*(1+L42/100)</f>
        <v>0</v>
      </c>
      <c r="N42" s="166">
        <v>6.0659999999999999E-2</v>
      </c>
      <c r="O42" s="166">
        <f>ROUND(E42*N42,5)</f>
        <v>0.12132</v>
      </c>
      <c r="P42" s="166">
        <v>0</v>
      </c>
      <c r="Q42" s="166">
        <f>ROUND(E42*P42,5)</f>
        <v>0</v>
      </c>
      <c r="R42" s="166"/>
      <c r="S42" s="166"/>
      <c r="T42" s="167">
        <v>1.1964999999999999</v>
      </c>
      <c r="U42" s="166">
        <f>ROUND(E42*T42,2)</f>
        <v>2.39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98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ht="22.5" outlineLevel="1" x14ac:dyDescent="0.2">
      <c r="A43" s="157">
        <v>30</v>
      </c>
      <c r="B43" s="163" t="s">
        <v>160</v>
      </c>
      <c r="C43" s="196" t="s">
        <v>161</v>
      </c>
      <c r="D43" s="165" t="s">
        <v>101</v>
      </c>
      <c r="E43" s="171">
        <v>2</v>
      </c>
      <c r="F43" s="173">
        <f>H43+J43</f>
        <v>0</v>
      </c>
      <c r="G43" s="174">
        <f>ROUND(E43*F43,2)</f>
        <v>0</v>
      </c>
      <c r="H43" s="174"/>
      <c r="I43" s="174">
        <f>ROUND(E43*H43,2)</f>
        <v>0</v>
      </c>
      <c r="J43" s="174"/>
      <c r="K43" s="174">
        <f>ROUND(E43*J43,2)</f>
        <v>0</v>
      </c>
      <c r="L43" s="174">
        <v>0</v>
      </c>
      <c r="M43" s="174">
        <f>G43*(1+L43/100)</f>
        <v>0</v>
      </c>
      <c r="N43" s="166">
        <v>2.8150000000000001E-2</v>
      </c>
      <c r="O43" s="166">
        <f>ROUND(E43*N43,5)</f>
        <v>5.6300000000000003E-2</v>
      </c>
      <c r="P43" s="166">
        <v>0</v>
      </c>
      <c r="Q43" s="166">
        <f>ROUND(E43*P43,5)</f>
        <v>0</v>
      </c>
      <c r="R43" s="166"/>
      <c r="S43" s="166"/>
      <c r="T43" s="167">
        <v>0.92800000000000005</v>
      </c>
      <c r="U43" s="166">
        <f>ROUND(E43*T43,2)</f>
        <v>1.86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98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ht="22.5" outlineLevel="1" x14ac:dyDescent="0.2">
      <c r="A44" s="184">
        <v>31</v>
      </c>
      <c r="B44" s="185" t="s">
        <v>162</v>
      </c>
      <c r="C44" s="198" t="s">
        <v>163</v>
      </c>
      <c r="D44" s="186" t="s">
        <v>101</v>
      </c>
      <c r="E44" s="187">
        <v>1</v>
      </c>
      <c r="F44" s="188">
        <f>H44+J44</f>
        <v>0</v>
      </c>
      <c r="G44" s="189">
        <f>ROUND(E44*F44,2)</f>
        <v>0</v>
      </c>
      <c r="H44" s="189"/>
      <c r="I44" s="189">
        <f>ROUND(E44*H44,2)</f>
        <v>0</v>
      </c>
      <c r="J44" s="189"/>
      <c r="K44" s="189">
        <f>ROUND(E44*J44,2)</f>
        <v>0</v>
      </c>
      <c r="L44" s="189">
        <v>0</v>
      </c>
      <c r="M44" s="189">
        <f>G44*(1+L44/100)</f>
        <v>0</v>
      </c>
      <c r="N44" s="190">
        <v>2.5530000000000001E-2</v>
      </c>
      <c r="O44" s="190">
        <f>ROUND(E44*N44,5)</f>
        <v>2.5530000000000001E-2</v>
      </c>
      <c r="P44" s="190">
        <v>0</v>
      </c>
      <c r="Q44" s="190">
        <f>ROUND(E44*P44,5)</f>
        <v>0</v>
      </c>
      <c r="R44" s="190"/>
      <c r="S44" s="190"/>
      <c r="T44" s="191">
        <v>0.95299999999999996</v>
      </c>
      <c r="U44" s="190">
        <f>ROUND(E44*T44,2)</f>
        <v>0.95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98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x14ac:dyDescent="0.2">
      <c r="A45" s="6"/>
      <c r="B45" s="7" t="s">
        <v>164</v>
      </c>
      <c r="C45" s="199" t="s">
        <v>164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AC45">
        <v>15</v>
      </c>
      <c r="AD45">
        <v>21</v>
      </c>
    </row>
    <row r="46" spans="1:60" x14ac:dyDescent="0.2">
      <c r="A46" s="192"/>
      <c r="B46" s="193" t="s">
        <v>28</v>
      </c>
      <c r="C46" s="200" t="s">
        <v>164</v>
      </c>
      <c r="D46" s="194"/>
      <c r="E46" s="194"/>
      <c r="F46" s="194"/>
      <c r="G46" s="195">
        <f>G8+G12+G22+G25+G33+G39</f>
        <v>0</v>
      </c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C46">
        <f>SUMIF(L7:L44,AC45,G7:G44)</f>
        <v>0</v>
      </c>
      <c r="AD46">
        <f>SUMIF(L7:L44,AD45,G7:G44)</f>
        <v>0</v>
      </c>
      <c r="AE46" t="s">
        <v>165</v>
      </c>
    </row>
    <row r="47" spans="1:60" x14ac:dyDescent="0.2">
      <c r="A47" s="6"/>
      <c r="B47" s="7" t="s">
        <v>164</v>
      </c>
      <c r="C47" s="199" t="s">
        <v>164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6"/>
      <c r="B48" s="7" t="s">
        <v>164</v>
      </c>
      <c r="C48" s="199" t="s">
        <v>164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258" t="s">
        <v>166</v>
      </c>
      <c r="B49" s="258"/>
      <c r="C49" s="259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">
      <c r="A50" s="260"/>
      <c r="B50" s="261"/>
      <c r="C50" s="262"/>
      <c r="D50" s="261"/>
      <c r="E50" s="261"/>
      <c r="F50" s="261"/>
      <c r="G50" s="263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AE50" t="s">
        <v>167</v>
      </c>
    </row>
    <row r="51" spans="1:31" x14ac:dyDescent="0.2">
      <c r="A51" s="264"/>
      <c r="B51" s="265"/>
      <c r="C51" s="266"/>
      <c r="D51" s="265"/>
      <c r="E51" s="265"/>
      <c r="F51" s="265"/>
      <c r="G51" s="267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264"/>
      <c r="B52" s="265"/>
      <c r="C52" s="266"/>
      <c r="D52" s="265"/>
      <c r="E52" s="265"/>
      <c r="F52" s="265"/>
      <c r="G52" s="267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A53" s="264"/>
      <c r="B53" s="265"/>
      <c r="C53" s="266"/>
      <c r="D53" s="265"/>
      <c r="E53" s="265"/>
      <c r="F53" s="265"/>
      <c r="G53" s="267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">
      <c r="A54" s="268"/>
      <c r="B54" s="269"/>
      <c r="C54" s="270"/>
      <c r="D54" s="269"/>
      <c r="E54" s="269"/>
      <c r="F54" s="269"/>
      <c r="G54" s="271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">
      <c r="A55" s="6"/>
      <c r="B55" s="7" t="s">
        <v>164</v>
      </c>
      <c r="C55" s="199" t="s">
        <v>164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">
      <c r="C56" s="201"/>
      <c r="AE56" t="s">
        <v>168</v>
      </c>
    </row>
  </sheetData>
  <mergeCells count="5">
    <mergeCell ref="A50:G54"/>
    <mergeCell ref="A1:G1"/>
    <mergeCell ref="C3:G3"/>
    <mergeCell ref="C4:G4"/>
    <mergeCell ref="A49:C49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Výkaz výměr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'Výkaz výměr'!Oblast_tisku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Bareš</dc:creator>
  <cp:lastModifiedBy>Standa</cp:lastModifiedBy>
  <cp:lastPrinted>2014-02-28T09:52:57Z</cp:lastPrinted>
  <dcterms:created xsi:type="dcterms:W3CDTF">2009-04-08T07:15:50Z</dcterms:created>
  <dcterms:modified xsi:type="dcterms:W3CDTF">2023-03-31T06:21:27Z</dcterms:modified>
</cp:coreProperties>
</file>